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Risultati" sheetId="1" r:id="rId1"/>
    <sheet name="Grafico Partite Giocate" sheetId="2" r:id="rId2"/>
    <sheet name="Giocatori" sheetId="3" r:id="rId3"/>
    <sheet name="Grafico Punteggio" sheetId="4" r:id="rId4"/>
    <sheet name="Grafico Media Punti" sheetId="5" r:id="rId5"/>
  </sheets>
  <definedNames/>
  <calcPr fullCalcOnLoad="1"/>
</workbook>
</file>

<file path=xl/sharedStrings.xml><?xml version="1.0" encoding="utf-8"?>
<sst xmlns="http://schemas.openxmlformats.org/spreadsheetml/2006/main" count="437" uniqueCount="75">
  <si>
    <t>cremati</t>
  </si>
  <si>
    <t>cuginati</t>
  </si>
  <si>
    <t>vittorie cremate</t>
  </si>
  <si>
    <t>vittorie cuginate</t>
  </si>
  <si>
    <t>pareggi</t>
  </si>
  <si>
    <t>non disputate</t>
  </si>
  <si>
    <t>incontro</t>
  </si>
  <si>
    <t>Totale vittorie cremate</t>
  </si>
  <si>
    <t>Totale vittorie cuginate</t>
  </si>
  <si>
    <t>Reti cremati</t>
  </si>
  <si>
    <t>Reti cuginati</t>
  </si>
  <si>
    <t>Pareggi</t>
  </si>
  <si>
    <t>Maggior distacco</t>
  </si>
  <si>
    <t>Non disputate</t>
  </si>
  <si>
    <t>Top score cremati</t>
  </si>
  <si>
    <t>Top score cuginati</t>
  </si>
  <si>
    <t>differenza reti</t>
  </si>
  <si>
    <t>Totale disputate</t>
  </si>
  <si>
    <t>Totale reti</t>
  </si>
  <si>
    <t>Annese Francesco</t>
  </si>
  <si>
    <t>Scorsonelli Daniele</t>
  </si>
  <si>
    <t>Caccianini Roberto</t>
  </si>
  <si>
    <t>Scorsonelli Federico</t>
  </si>
  <si>
    <t>Cisotto Fabio</t>
  </si>
  <si>
    <t>Tonci Andrea</t>
  </si>
  <si>
    <t>Costa Giovanni</t>
  </si>
  <si>
    <t>Tonci Fabio</t>
  </si>
  <si>
    <t>Vita Giovanni</t>
  </si>
  <si>
    <t>Soddu Fabrizio</t>
  </si>
  <si>
    <t>Girardi Gianluca</t>
  </si>
  <si>
    <t>Spirito Pietro</t>
  </si>
  <si>
    <t>Moauro Massimiliano</t>
  </si>
  <si>
    <t>Alcibiade Andrea</t>
  </si>
  <si>
    <t>Cremati</t>
  </si>
  <si>
    <t>Cuginati</t>
  </si>
  <si>
    <t>Giocate</t>
  </si>
  <si>
    <t>V</t>
  </si>
  <si>
    <t>N</t>
  </si>
  <si>
    <t>P</t>
  </si>
  <si>
    <t>Punti</t>
  </si>
  <si>
    <t>Media</t>
  </si>
  <si>
    <t>PCr</t>
  </si>
  <si>
    <t>VCr</t>
  </si>
  <si>
    <t>PCg</t>
  </si>
  <si>
    <t>VCg</t>
  </si>
  <si>
    <t>PCr = sconfitta con i Cremati</t>
  </si>
  <si>
    <t>NCr = pareggio con i Cremati</t>
  </si>
  <si>
    <t>VCr = vittoria con i Cremati</t>
  </si>
  <si>
    <t>PCg = sconfitta con i Cuginati</t>
  </si>
  <si>
    <t>NCg = pareggio con i Cuginati</t>
  </si>
  <si>
    <t>VCg = vittoria con i Cuginati</t>
  </si>
  <si>
    <t>Marino Claudio</t>
  </si>
  <si>
    <t>Pcr</t>
  </si>
  <si>
    <t>Quintili Andrea</t>
  </si>
  <si>
    <t>Rossano</t>
  </si>
  <si>
    <t>Pcg</t>
  </si>
  <si>
    <t>Vcr</t>
  </si>
  <si>
    <t>NCr</t>
  </si>
  <si>
    <t>NCg</t>
  </si>
  <si>
    <t>Vcg</t>
  </si>
  <si>
    <t>*1</t>
  </si>
  <si>
    <t>*2</t>
  </si>
  <si>
    <t>*1 - Tonci Andrea e Vita Giovanni si scambiano negli ultimi 10 minuti</t>
  </si>
  <si>
    <t>*2 - Giocata 4 contro 4</t>
  </si>
  <si>
    <t>Mezza Marco</t>
  </si>
  <si>
    <t>Milana Daniele</t>
  </si>
  <si>
    <t>Belli Davide</t>
  </si>
  <si>
    <t>Filosofi Luca</t>
  </si>
  <si>
    <t>Filosofi Matteo</t>
  </si>
  <si>
    <t>D'Andrea Riccardo</t>
  </si>
  <si>
    <t>Morazzini Marco</t>
  </si>
  <si>
    <t>Piro Marco</t>
  </si>
  <si>
    <t>Spinelli Gabriele</t>
  </si>
  <si>
    <t>Lizza Silvestro</t>
  </si>
  <si>
    <t>Sabatta Leonardo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</si>
</sst>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4" fillId="3" borderId="17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4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" fillId="5" borderId="31" xfId="0" applyFont="1" applyFill="1" applyBorder="1" applyAlignment="1">
      <alignment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left"/>
    </xf>
    <xf numFmtId="0" fontId="1" fillId="5" borderId="34" xfId="0" applyFont="1" applyFill="1" applyBorder="1" applyAlignment="1">
      <alignment/>
    </xf>
    <xf numFmtId="0" fontId="0" fillId="5" borderId="35" xfId="0" applyFont="1" applyFill="1" applyBorder="1" applyAlignment="1">
      <alignment horizontal="left"/>
    </xf>
    <xf numFmtId="0" fontId="0" fillId="5" borderId="35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5" borderId="32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0" fillId="4" borderId="42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4" borderId="42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29" xfId="0" applyFont="1" applyBorder="1" applyAlignment="1">
      <alignment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4" borderId="39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" borderId="43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0" borderId="5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Partite giocate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Giocatori!$B$34</c:f>
              <c:strCache>
                <c:ptCount val="1"/>
                <c:pt idx="0">
                  <c:v>Giocate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Giocatori!$A$35:$A$62</c:f>
              <c:strCache>
                <c:ptCount val="28"/>
                <c:pt idx="0">
                  <c:v>Alcibiade Andrea</c:v>
                </c:pt>
                <c:pt idx="1">
                  <c:v>Annese Francesco</c:v>
                </c:pt>
                <c:pt idx="2">
                  <c:v>Belli Davide</c:v>
                </c:pt>
                <c:pt idx="3">
                  <c:v>Caccianini Roberto</c:v>
                </c:pt>
                <c:pt idx="4">
                  <c:v>Cisotto Fabio</c:v>
                </c:pt>
                <c:pt idx="5">
                  <c:v>Costa Giovanni</c:v>
                </c:pt>
                <c:pt idx="6">
                  <c:v>D'Andrea Riccardo</c:v>
                </c:pt>
                <c:pt idx="7">
                  <c:v>Filosofi Luca</c:v>
                </c:pt>
                <c:pt idx="8">
                  <c:v>Filosofi Matteo</c:v>
                </c:pt>
                <c:pt idx="9">
                  <c:v>Girardi Gianluca</c:v>
                </c:pt>
                <c:pt idx="10">
                  <c:v>Lizza Silvestro</c:v>
                </c:pt>
                <c:pt idx="11">
                  <c:v>Marino Claudio</c:v>
                </c:pt>
                <c:pt idx="12">
                  <c:v>Mezza Marco</c:v>
                </c:pt>
                <c:pt idx="13">
                  <c:v>Milana Daniele</c:v>
                </c:pt>
                <c:pt idx="14">
                  <c:v>Moauro Massimiliano</c:v>
                </c:pt>
                <c:pt idx="15">
                  <c:v>Morazzini Marco</c:v>
                </c:pt>
                <c:pt idx="16">
                  <c:v>Piro Marco</c:v>
                </c:pt>
                <c:pt idx="17">
                  <c:v>Quintili Andrea</c:v>
                </c:pt>
                <c:pt idx="18">
                  <c:v>Rossano</c:v>
                </c:pt>
                <c:pt idx="19">
                  <c:v>Sabatta Leonardo</c:v>
                </c:pt>
                <c:pt idx="20">
                  <c:v>Scorsonelli Daniele</c:v>
                </c:pt>
                <c:pt idx="21">
                  <c:v>Scorsonelli Federico</c:v>
                </c:pt>
                <c:pt idx="22">
                  <c:v>Soddu Fabrizio</c:v>
                </c:pt>
                <c:pt idx="23">
                  <c:v>Spinelli Gabriele</c:v>
                </c:pt>
                <c:pt idx="24">
                  <c:v>Spirito Pietro</c:v>
                </c:pt>
                <c:pt idx="25">
                  <c:v>Tonci Andrea</c:v>
                </c:pt>
                <c:pt idx="26">
                  <c:v>Tonci Fabio</c:v>
                </c:pt>
                <c:pt idx="27">
                  <c:v>Vita Giovanni</c:v>
                </c:pt>
              </c:strCache>
            </c:strRef>
          </c:cat>
          <c:val>
            <c:numRef>
              <c:f>Giocatori!$B$35:$B$62</c:f>
              <c:numCache>
                <c:ptCount val="28"/>
                <c:pt idx="0">
                  <c:v>20</c:v>
                </c:pt>
                <c:pt idx="1">
                  <c:v>34</c:v>
                </c:pt>
                <c:pt idx="2">
                  <c:v>3</c:v>
                </c:pt>
                <c:pt idx="3">
                  <c:v>32</c:v>
                </c:pt>
                <c:pt idx="4">
                  <c:v>34</c:v>
                </c:pt>
                <c:pt idx="5">
                  <c:v>31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12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22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17</c:v>
                </c:pt>
                <c:pt idx="21">
                  <c:v>15</c:v>
                </c:pt>
                <c:pt idx="22">
                  <c:v>9</c:v>
                </c:pt>
                <c:pt idx="23">
                  <c:v>1</c:v>
                </c:pt>
                <c:pt idx="24">
                  <c:v>29</c:v>
                </c:pt>
                <c:pt idx="25">
                  <c:v>26</c:v>
                </c:pt>
                <c:pt idx="26">
                  <c:v>17</c:v>
                </c:pt>
                <c:pt idx="27">
                  <c:v>11</c:v>
                </c:pt>
              </c:numCache>
            </c:numRef>
          </c:val>
          <c:shape val="box"/>
        </c:ser>
        <c:gapWidth val="100"/>
        <c:shape val="box"/>
        <c:axId val="8678604"/>
        <c:axId val="10998573"/>
      </c:bar3D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.0105"/>
          <c:y val="0.096"/>
          <c:w val="0.9225"/>
          <c:h val="0.88725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Giocatori!$G$34</c:f>
              <c:strCache>
                <c:ptCount val="1"/>
                <c:pt idx="0">
                  <c:v>Punti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Giocatori!$A$35:$A$62</c:f>
              <c:strCache>
                <c:ptCount val="28"/>
                <c:pt idx="0">
                  <c:v>Alcibiade Andrea</c:v>
                </c:pt>
                <c:pt idx="1">
                  <c:v>Annese Francesco</c:v>
                </c:pt>
                <c:pt idx="2">
                  <c:v>Belli Davide</c:v>
                </c:pt>
                <c:pt idx="3">
                  <c:v>Caccianini Roberto</c:v>
                </c:pt>
                <c:pt idx="4">
                  <c:v>Cisotto Fabio</c:v>
                </c:pt>
                <c:pt idx="5">
                  <c:v>Costa Giovanni</c:v>
                </c:pt>
                <c:pt idx="6">
                  <c:v>D'Andrea Riccardo</c:v>
                </c:pt>
                <c:pt idx="7">
                  <c:v>Filosofi Luca</c:v>
                </c:pt>
                <c:pt idx="8">
                  <c:v>Filosofi Matteo</c:v>
                </c:pt>
                <c:pt idx="9">
                  <c:v>Girardi Gianluca</c:v>
                </c:pt>
                <c:pt idx="10">
                  <c:v>Lizza Silvestro</c:v>
                </c:pt>
                <c:pt idx="11">
                  <c:v>Marino Claudio</c:v>
                </c:pt>
                <c:pt idx="12">
                  <c:v>Mezza Marco</c:v>
                </c:pt>
                <c:pt idx="13">
                  <c:v>Milana Daniele</c:v>
                </c:pt>
                <c:pt idx="14">
                  <c:v>Moauro Massimiliano</c:v>
                </c:pt>
                <c:pt idx="15">
                  <c:v>Morazzini Marco</c:v>
                </c:pt>
                <c:pt idx="16">
                  <c:v>Piro Marco</c:v>
                </c:pt>
                <c:pt idx="17">
                  <c:v>Quintili Andrea</c:v>
                </c:pt>
                <c:pt idx="18">
                  <c:v>Rossano</c:v>
                </c:pt>
                <c:pt idx="19">
                  <c:v>Sabatta Leonardo</c:v>
                </c:pt>
                <c:pt idx="20">
                  <c:v>Scorsonelli Daniele</c:v>
                </c:pt>
                <c:pt idx="21">
                  <c:v>Scorsonelli Federico</c:v>
                </c:pt>
                <c:pt idx="22">
                  <c:v>Soddu Fabrizio</c:v>
                </c:pt>
                <c:pt idx="23">
                  <c:v>Spinelli Gabriele</c:v>
                </c:pt>
                <c:pt idx="24">
                  <c:v>Spirito Pietro</c:v>
                </c:pt>
                <c:pt idx="25">
                  <c:v>Tonci Andrea</c:v>
                </c:pt>
                <c:pt idx="26">
                  <c:v>Tonci Fabio</c:v>
                </c:pt>
                <c:pt idx="27">
                  <c:v>Vita Giovanni</c:v>
                </c:pt>
              </c:strCache>
            </c:strRef>
          </c:cat>
          <c:val>
            <c:numRef>
              <c:f>Giocatori!$G$35:$G$62</c:f>
              <c:numCache>
                <c:ptCount val="28"/>
                <c:pt idx="0">
                  <c:v>31</c:v>
                </c:pt>
                <c:pt idx="1">
                  <c:v>53</c:v>
                </c:pt>
                <c:pt idx="2">
                  <c:v>3</c:v>
                </c:pt>
                <c:pt idx="3">
                  <c:v>50</c:v>
                </c:pt>
                <c:pt idx="4">
                  <c:v>53</c:v>
                </c:pt>
                <c:pt idx="5">
                  <c:v>50</c:v>
                </c:pt>
                <c:pt idx="6">
                  <c:v>9</c:v>
                </c:pt>
                <c:pt idx="7">
                  <c:v>7</c:v>
                </c:pt>
                <c:pt idx="8">
                  <c:v>0</c:v>
                </c:pt>
                <c:pt idx="9">
                  <c:v>21</c:v>
                </c:pt>
                <c:pt idx="10">
                  <c:v>3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29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25</c:v>
                </c:pt>
                <c:pt idx="21">
                  <c:v>13</c:v>
                </c:pt>
                <c:pt idx="22">
                  <c:v>18</c:v>
                </c:pt>
                <c:pt idx="23">
                  <c:v>3</c:v>
                </c:pt>
                <c:pt idx="24">
                  <c:v>44</c:v>
                </c:pt>
                <c:pt idx="25">
                  <c:v>39</c:v>
                </c:pt>
                <c:pt idx="26">
                  <c:v>37</c:v>
                </c:pt>
                <c:pt idx="27">
                  <c:v>16</c:v>
                </c:pt>
              </c:numCache>
            </c:numRef>
          </c:val>
          <c:shape val="box"/>
        </c:ser>
        <c:gapWidth val="100"/>
        <c:shape val="box"/>
        <c:axId val="31878294"/>
        <c:axId val="18469191"/>
      </c:bar3D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Media punti a partita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Giocatori!$I$34</c:f>
              <c:strCache>
                <c:ptCount val="1"/>
                <c:pt idx="0">
                  <c:v>Media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Giocatori!$A$35:$A$62</c:f>
              <c:strCache>
                <c:ptCount val="28"/>
                <c:pt idx="0">
                  <c:v>Alcibiade Andrea</c:v>
                </c:pt>
                <c:pt idx="1">
                  <c:v>Annese Francesco</c:v>
                </c:pt>
                <c:pt idx="2">
                  <c:v>Belli Davide</c:v>
                </c:pt>
                <c:pt idx="3">
                  <c:v>Caccianini Roberto</c:v>
                </c:pt>
                <c:pt idx="4">
                  <c:v>Cisotto Fabio</c:v>
                </c:pt>
                <c:pt idx="5">
                  <c:v>Costa Giovanni</c:v>
                </c:pt>
                <c:pt idx="6">
                  <c:v>D'Andrea Riccardo</c:v>
                </c:pt>
                <c:pt idx="7">
                  <c:v>Filosofi Luca</c:v>
                </c:pt>
                <c:pt idx="8">
                  <c:v>Filosofi Matteo</c:v>
                </c:pt>
                <c:pt idx="9">
                  <c:v>Girardi Gianluca</c:v>
                </c:pt>
                <c:pt idx="10">
                  <c:v>Lizza Silvestro</c:v>
                </c:pt>
                <c:pt idx="11">
                  <c:v>Marino Claudio</c:v>
                </c:pt>
                <c:pt idx="12">
                  <c:v>Mezza Marco</c:v>
                </c:pt>
                <c:pt idx="13">
                  <c:v>Milana Daniele</c:v>
                </c:pt>
                <c:pt idx="14">
                  <c:v>Moauro Massimiliano</c:v>
                </c:pt>
                <c:pt idx="15">
                  <c:v>Morazzini Marco</c:v>
                </c:pt>
                <c:pt idx="16">
                  <c:v>Piro Marco</c:v>
                </c:pt>
                <c:pt idx="17">
                  <c:v>Quintili Andrea</c:v>
                </c:pt>
                <c:pt idx="18">
                  <c:v>Rossano</c:v>
                </c:pt>
                <c:pt idx="19">
                  <c:v>Sabatta Leonardo</c:v>
                </c:pt>
                <c:pt idx="20">
                  <c:v>Scorsonelli Daniele</c:v>
                </c:pt>
                <c:pt idx="21">
                  <c:v>Scorsonelli Federico</c:v>
                </c:pt>
                <c:pt idx="22">
                  <c:v>Soddu Fabrizio</c:v>
                </c:pt>
                <c:pt idx="23">
                  <c:v>Spinelli Gabriele</c:v>
                </c:pt>
                <c:pt idx="24">
                  <c:v>Spirito Pietro</c:v>
                </c:pt>
                <c:pt idx="25">
                  <c:v>Tonci Andrea</c:v>
                </c:pt>
                <c:pt idx="26">
                  <c:v>Tonci Fabio</c:v>
                </c:pt>
                <c:pt idx="27">
                  <c:v>Vita Giovanni</c:v>
                </c:pt>
              </c:strCache>
            </c:strRef>
          </c:cat>
          <c:val>
            <c:numRef>
              <c:f>Giocatori!$I$35:$I$62</c:f>
              <c:numCache>
                <c:ptCount val="28"/>
                <c:pt idx="0">
                  <c:v>1.55</c:v>
                </c:pt>
                <c:pt idx="1">
                  <c:v>1.5588235294117647</c:v>
                </c:pt>
                <c:pt idx="2">
                  <c:v>1</c:v>
                </c:pt>
                <c:pt idx="3">
                  <c:v>1.5625</c:v>
                </c:pt>
                <c:pt idx="4">
                  <c:v>1.5588235294117647</c:v>
                </c:pt>
                <c:pt idx="5">
                  <c:v>1.6129032258064515</c:v>
                </c:pt>
                <c:pt idx="6">
                  <c:v>0.9</c:v>
                </c:pt>
                <c:pt idx="7">
                  <c:v>2.3333333333333335</c:v>
                </c:pt>
                <c:pt idx="8">
                  <c:v>0</c:v>
                </c:pt>
                <c:pt idx="9">
                  <c:v>1.75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1.3181818181818181</c:v>
                </c:pt>
                <c:pt idx="15">
                  <c:v>1.4</c:v>
                </c:pt>
                <c:pt idx="16">
                  <c:v>0.75</c:v>
                </c:pt>
                <c:pt idx="17">
                  <c:v>0</c:v>
                </c:pt>
                <c:pt idx="18">
                  <c:v>1.5</c:v>
                </c:pt>
                <c:pt idx="19">
                  <c:v>3</c:v>
                </c:pt>
                <c:pt idx="20">
                  <c:v>1.4705882352941178</c:v>
                </c:pt>
                <c:pt idx="21">
                  <c:v>0.8666666666666667</c:v>
                </c:pt>
                <c:pt idx="22">
                  <c:v>2</c:v>
                </c:pt>
                <c:pt idx="23">
                  <c:v>3</c:v>
                </c:pt>
                <c:pt idx="24">
                  <c:v>1.5172413793103448</c:v>
                </c:pt>
                <c:pt idx="25">
                  <c:v>1.5</c:v>
                </c:pt>
                <c:pt idx="26">
                  <c:v>2.176470588235294</c:v>
                </c:pt>
                <c:pt idx="27">
                  <c:v>1.4545454545454546</c:v>
                </c:pt>
              </c:numCache>
            </c:numRef>
          </c:val>
          <c:shape val="box"/>
        </c:ser>
        <c:gapWidth val="100"/>
        <c:shape val="box"/>
        <c:axId val="32004992"/>
        <c:axId val="19609473"/>
      </c:bar3D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2" sqref="A2"/>
    </sheetView>
  </sheetViews>
  <sheetFormatPr defaultColWidth="9.140625" defaultRowHeight="12.75"/>
  <cols>
    <col min="1" max="3" width="9.7109375" style="0" customWidth="1"/>
    <col min="4" max="4" width="10.28125" style="0" hidden="1" customWidth="1"/>
    <col min="5" max="8" width="9.7109375" style="0" customWidth="1"/>
    <col min="9" max="9" width="1.57421875" style="0" customWidth="1"/>
    <col min="10" max="10" width="22.28125" style="0" customWidth="1"/>
  </cols>
  <sheetData>
    <row r="1" spans="1:8" s="2" customFormat="1" ht="25.5" customHeight="1" thickBot="1">
      <c r="A1" s="20" t="s">
        <v>6</v>
      </c>
      <c r="B1" s="21" t="s">
        <v>0</v>
      </c>
      <c r="C1" s="22" t="s">
        <v>1</v>
      </c>
      <c r="D1" s="23" t="s">
        <v>16</v>
      </c>
      <c r="E1" s="21" t="s">
        <v>2</v>
      </c>
      <c r="F1" s="24" t="s">
        <v>3</v>
      </c>
      <c r="G1" s="22" t="s">
        <v>4</v>
      </c>
      <c r="H1" s="25" t="s">
        <v>5</v>
      </c>
    </row>
    <row r="2" spans="1:11" ht="12.75">
      <c r="A2" s="27">
        <v>1</v>
      </c>
      <c r="B2" s="28">
        <v>7</v>
      </c>
      <c r="C2" s="29">
        <v>6</v>
      </c>
      <c r="D2" s="30">
        <f>ABS(B2-C2)</f>
        <v>1</v>
      </c>
      <c r="E2" s="28">
        <f>IF(B2&gt;C2,1,0)</f>
        <v>1</v>
      </c>
      <c r="F2" s="31">
        <f>IF(B2&lt;C2,1,0)</f>
        <v>0</v>
      </c>
      <c r="G2" s="29">
        <f>IF(AND(C2=B2,C2&lt;&gt;0),1,0)</f>
        <v>0</v>
      </c>
      <c r="H2" s="32">
        <f>IF(B2="",0,IF(AND(C2=B2,C2=0),1,0))</f>
        <v>0</v>
      </c>
      <c r="J2" s="3" t="s">
        <v>7</v>
      </c>
      <c r="K2" s="4">
        <f>E42</f>
        <v>18</v>
      </c>
    </row>
    <row r="3" spans="1:11" ht="12.75">
      <c r="A3" s="27">
        <f>A2+1</f>
        <v>2</v>
      </c>
      <c r="B3" s="28">
        <v>1</v>
      </c>
      <c r="C3" s="29">
        <v>7</v>
      </c>
      <c r="D3" s="30">
        <f aca="true" t="shared" si="0" ref="D3:D24">ABS(B3-C3)</f>
        <v>6</v>
      </c>
      <c r="E3" s="28">
        <f aca="true" t="shared" si="1" ref="E3:E24">IF(B3&gt;C3,1,0)</f>
        <v>0</v>
      </c>
      <c r="F3" s="31">
        <f aca="true" t="shared" si="2" ref="F3:F24">IF(B3&lt;C3,1,0)</f>
        <v>1</v>
      </c>
      <c r="G3" s="29">
        <f aca="true" t="shared" si="3" ref="G3:G24">IF(AND(C3=B3,C3&lt;&gt;0),1,0)</f>
        <v>0</v>
      </c>
      <c r="H3" s="32">
        <f aca="true" t="shared" si="4" ref="H3:H41">IF(B3="",0,IF(AND(C3=B3,C3=0),1,0))</f>
        <v>0</v>
      </c>
      <c r="J3" s="5" t="s">
        <v>8</v>
      </c>
      <c r="K3" s="6">
        <f>F42</f>
        <v>16</v>
      </c>
    </row>
    <row r="4" spans="1:11" ht="13.5" thickBot="1">
      <c r="A4" s="27">
        <f aca="true" t="shared" si="5" ref="A4:A41">A3+1</f>
        <v>3</v>
      </c>
      <c r="B4" s="28">
        <v>6</v>
      </c>
      <c r="C4" s="29">
        <v>8</v>
      </c>
      <c r="D4" s="30">
        <f t="shared" si="0"/>
        <v>2</v>
      </c>
      <c r="E4" s="28">
        <f t="shared" si="1"/>
        <v>0</v>
      </c>
      <c r="F4" s="31">
        <f t="shared" si="2"/>
        <v>1</v>
      </c>
      <c r="G4" s="29">
        <f t="shared" si="3"/>
        <v>0</v>
      </c>
      <c r="H4" s="32">
        <f t="shared" si="4"/>
        <v>0</v>
      </c>
      <c r="J4" s="7" t="s">
        <v>11</v>
      </c>
      <c r="K4" s="8">
        <f>G42</f>
        <v>2</v>
      </c>
    </row>
    <row r="5" spans="1:11" ht="13.5" thickBot="1">
      <c r="A5" s="27">
        <f t="shared" si="5"/>
        <v>4</v>
      </c>
      <c r="B5" s="28">
        <v>9</v>
      </c>
      <c r="C5" s="29">
        <v>3</v>
      </c>
      <c r="D5" s="30">
        <f t="shared" si="0"/>
        <v>6</v>
      </c>
      <c r="E5" s="28">
        <f t="shared" si="1"/>
        <v>1</v>
      </c>
      <c r="F5" s="31">
        <f t="shared" si="2"/>
        <v>0</v>
      </c>
      <c r="G5" s="29">
        <f t="shared" si="3"/>
        <v>0</v>
      </c>
      <c r="H5" s="32">
        <f t="shared" si="4"/>
        <v>0</v>
      </c>
      <c r="J5" s="13" t="s">
        <v>17</v>
      </c>
      <c r="K5" s="14">
        <f>SUM(K2:K4)</f>
        <v>36</v>
      </c>
    </row>
    <row r="6" spans="1:11" ht="13.5" thickBot="1">
      <c r="A6" s="27">
        <f t="shared" si="5"/>
        <v>5</v>
      </c>
      <c r="B6" s="28">
        <v>9</v>
      </c>
      <c r="C6" s="29">
        <v>12</v>
      </c>
      <c r="D6" s="30">
        <f t="shared" si="0"/>
        <v>3</v>
      </c>
      <c r="E6" s="28">
        <f t="shared" si="1"/>
        <v>0</v>
      </c>
      <c r="F6" s="31">
        <f t="shared" si="2"/>
        <v>1</v>
      </c>
      <c r="G6" s="29">
        <f t="shared" si="3"/>
        <v>0</v>
      </c>
      <c r="H6" s="32">
        <f t="shared" si="4"/>
        <v>0</v>
      </c>
      <c r="J6" s="9" t="s">
        <v>13</v>
      </c>
      <c r="K6" s="10">
        <f>H42</f>
        <v>4</v>
      </c>
    </row>
    <row r="7" spans="1:11" ht="13.5" thickBot="1">
      <c r="A7" s="27">
        <f t="shared" si="5"/>
        <v>6</v>
      </c>
      <c r="B7" s="28">
        <v>0</v>
      </c>
      <c r="C7" s="29">
        <v>0</v>
      </c>
      <c r="D7" s="30">
        <f t="shared" si="0"/>
        <v>0</v>
      </c>
      <c r="E7" s="28">
        <f t="shared" si="1"/>
        <v>0</v>
      </c>
      <c r="F7" s="31">
        <f t="shared" si="2"/>
        <v>0</v>
      </c>
      <c r="G7" s="29">
        <f t="shared" si="3"/>
        <v>0</v>
      </c>
      <c r="H7" s="32">
        <f t="shared" si="4"/>
        <v>1</v>
      </c>
      <c r="J7" s="17"/>
      <c r="K7" s="18"/>
    </row>
    <row r="8" spans="1:11" ht="12.75">
      <c r="A8" s="27">
        <f t="shared" si="5"/>
        <v>7</v>
      </c>
      <c r="B8" s="28">
        <v>9</v>
      </c>
      <c r="C8" s="29">
        <v>7</v>
      </c>
      <c r="D8" s="30">
        <f t="shared" si="0"/>
        <v>2</v>
      </c>
      <c r="E8" s="28">
        <f t="shared" si="1"/>
        <v>1</v>
      </c>
      <c r="F8" s="31">
        <f t="shared" si="2"/>
        <v>0</v>
      </c>
      <c r="G8" s="29">
        <f t="shared" si="3"/>
        <v>0</v>
      </c>
      <c r="H8" s="32">
        <f t="shared" si="4"/>
        <v>0</v>
      </c>
      <c r="J8" s="15" t="s">
        <v>9</v>
      </c>
      <c r="K8" s="16">
        <f>B42</f>
        <v>256</v>
      </c>
    </row>
    <row r="9" spans="1:11" ht="13.5" thickBot="1">
      <c r="A9" s="27">
        <f t="shared" si="5"/>
        <v>8</v>
      </c>
      <c r="B9" s="28">
        <v>3</v>
      </c>
      <c r="C9" s="29">
        <v>7</v>
      </c>
      <c r="D9" s="30">
        <f t="shared" si="0"/>
        <v>4</v>
      </c>
      <c r="E9" s="28">
        <f t="shared" si="1"/>
        <v>0</v>
      </c>
      <c r="F9" s="31">
        <f t="shared" si="2"/>
        <v>1</v>
      </c>
      <c r="G9" s="29">
        <f t="shared" si="3"/>
        <v>0</v>
      </c>
      <c r="H9" s="32">
        <f t="shared" si="4"/>
        <v>0</v>
      </c>
      <c r="J9" s="7" t="s">
        <v>10</v>
      </c>
      <c r="K9" s="8">
        <f>C42</f>
        <v>269</v>
      </c>
    </row>
    <row r="10" spans="1:11" ht="13.5" thickBot="1">
      <c r="A10" s="27">
        <f t="shared" si="5"/>
        <v>9</v>
      </c>
      <c r="B10" s="28">
        <v>15</v>
      </c>
      <c r="C10" s="29">
        <v>11</v>
      </c>
      <c r="D10" s="30">
        <f t="shared" si="0"/>
        <v>4</v>
      </c>
      <c r="E10" s="28">
        <f t="shared" si="1"/>
        <v>1</v>
      </c>
      <c r="F10" s="31">
        <f t="shared" si="2"/>
        <v>0</v>
      </c>
      <c r="G10" s="29">
        <f t="shared" si="3"/>
        <v>0</v>
      </c>
      <c r="H10" s="32">
        <f t="shared" si="4"/>
        <v>0</v>
      </c>
      <c r="J10" s="19" t="s">
        <v>18</v>
      </c>
      <c r="K10" s="14">
        <f>SUM(K8:K9)</f>
        <v>525</v>
      </c>
    </row>
    <row r="11" spans="1:11" ht="13.5" thickBot="1">
      <c r="A11" s="27">
        <f t="shared" si="5"/>
        <v>10</v>
      </c>
      <c r="B11" s="28">
        <v>8</v>
      </c>
      <c r="C11" s="29">
        <v>4</v>
      </c>
      <c r="D11" s="30">
        <f t="shared" si="0"/>
        <v>4</v>
      </c>
      <c r="E11" s="28">
        <f t="shared" si="1"/>
        <v>1</v>
      </c>
      <c r="F11" s="31">
        <f t="shared" si="2"/>
        <v>0</v>
      </c>
      <c r="G11" s="29">
        <f t="shared" si="3"/>
        <v>0</v>
      </c>
      <c r="H11" s="32">
        <f t="shared" si="4"/>
        <v>0</v>
      </c>
      <c r="J11" s="33"/>
      <c r="K11" s="34"/>
    </row>
    <row r="12" spans="1:11" ht="12.75">
      <c r="A12" s="27">
        <f t="shared" si="5"/>
        <v>11</v>
      </c>
      <c r="B12" s="28">
        <v>2</v>
      </c>
      <c r="C12" s="29">
        <v>10</v>
      </c>
      <c r="D12" s="30">
        <f t="shared" si="0"/>
        <v>8</v>
      </c>
      <c r="E12" s="28">
        <f t="shared" si="1"/>
        <v>0</v>
      </c>
      <c r="F12" s="31">
        <f t="shared" si="2"/>
        <v>1</v>
      </c>
      <c r="G12" s="29">
        <f t="shared" si="3"/>
        <v>0</v>
      </c>
      <c r="H12" s="32">
        <f t="shared" si="4"/>
        <v>0</v>
      </c>
      <c r="J12" s="3" t="s">
        <v>14</v>
      </c>
      <c r="K12" s="4">
        <f>MAXA(B2:B41)</f>
        <v>15</v>
      </c>
    </row>
    <row r="13" spans="1:11" ht="12.75">
      <c r="A13" s="27">
        <f t="shared" si="5"/>
        <v>12</v>
      </c>
      <c r="B13" s="28">
        <v>13</v>
      </c>
      <c r="C13" s="29">
        <v>3</v>
      </c>
      <c r="D13" s="30">
        <f t="shared" si="0"/>
        <v>10</v>
      </c>
      <c r="E13" s="28">
        <f t="shared" si="1"/>
        <v>1</v>
      </c>
      <c r="F13" s="31">
        <f t="shared" si="2"/>
        <v>0</v>
      </c>
      <c r="G13" s="29">
        <f t="shared" si="3"/>
        <v>0</v>
      </c>
      <c r="H13" s="32">
        <f t="shared" si="4"/>
        <v>0</v>
      </c>
      <c r="J13" s="5" t="s">
        <v>15</v>
      </c>
      <c r="K13" s="6">
        <f>MAXA(C2:C41)</f>
        <v>15</v>
      </c>
    </row>
    <row r="14" spans="1:11" ht="13.5" thickBot="1">
      <c r="A14" s="27">
        <f t="shared" si="5"/>
        <v>13</v>
      </c>
      <c r="B14" s="28">
        <v>9</v>
      </c>
      <c r="C14" s="29">
        <v>2</v>
      </c>
      <c r="D14" s="30">
        <f t="shared" si="0"/>
        <v>7</v>
      </c>
      <c r="E14" s="28">
        <f t="shared" si="1"/>
        <v>1</v>
      </c>
      <c r="F14" s="31">
        <f t="shared" si="2"/>
        <v>0</v>
      </c>
      <c r="G14" s="29">
        <f t="shared" si="3"/>
        <v>0</v>
      </c>
      <c r="H14" s="32">
        <f t="shared" si="4"/>
        <v>0</v>
      </c>
      <c r="J14" s="11" t="s">
        <v>12</v>
      </c>
      <c r="K14" s="12">
        <f>MAX(D2:D41)</f>
        <v>11</v>
      </c>
    </row>
    <row r="15" spans="1:8" ht="12.75">
      <c r="A15" s="27">
        <f t="shared" si="5"/>
        <v>14</v>
      </c>
      <c r="B15" s="28">
        <v>6</v>
      </c>
      <c r="C15" s="29">
        <v>6</v>
      </c>
      <c r="D15" s="30">
        <f t="shared" si="0"/>
        <v>0</v>
      </c>
      <c r="E15" s="28">
        <f t="shared" si="1"/>
        <v>0</v>
      </c>
      <c r="F15" s="31">
        <f t="shared" si="2"/>
        <v>0</v>
      </c>
      <c r="G15" s="29">
        <f t="shared" si="3"/>
        <v>1</v>
      </c>
      <c r="H15" s="32">
        <f t="shared" si="4"/>
        <v>0</v>
      </c>
    </row>
    <row r="16" spans="1:8" ht="12.75">
      <c r="A16" s="27">
        <f t="shared" si="5"/>
        <v>15</v>
      </c>
      <c r="B16" s="28">
        <v>0</v>
      </c>
      <c r="C16" s="29">
        <v>0</v>
      </c>
      <c r="D16" s="30">
        <f t="shared" si="0"/>
        <v>0</v>
      </c>
      <c r="E16" s="28">
        <f t="shared" si="1"/>
        <v>0</v>
      </c>
      <c r="F16" s="31">
        <f t="shared" si="2"/>
        <v>0</v>
      </c>
      <c r="G16" s="29">
        <f t="shared" si="3"/>
        <v>0</v>
      </c>
      <c r="H16" s="32">
        <f t="shared" si="4"/>
        <v>1</v>
      </c>
    </row>
    <row r="17" spans="1:8" ht="12.75">
      <c r="A17" s="27">
        <f t="shared" si="5"/>
        <v>16</v>
      </c>
      <c r="B17" s="28">
        <v>10</v>
      </c>
      <c r="C17" s="29">
        <v>9</v>
      </c>
      <c r="D17" s="30">
        <f t="shared" si="0"/>
        <v>1</v>
      </c>
      <c r="E17" s="28">
        <f t="shared" si="1"/>
        <v>1</v>
      </c>
      <c r="F17" s="31">
        <f t="shared" si="2"/>
        <v>0</v>
      </c>
      <c r="G17" s="29">
        <f t="shared" si="3"/>
        <v>0</v>
      </c>
      <c r="H17" s="32">
        <f t="shared" si="4"/>
        <v>0</v>
      </c>
    </row>
    <row r="18" spans="1:8" ht="12.75">
      <c r="A18" s="27">
        <f t="shared" si="5"/>
        <v>17</v>
      </c>
      <c r="B18" s="28">
        <v>6</v>
      </c>
      <c r="C18" s="29">
        <v>13</v>
      </c>
      <c r="D18" s="30">
        <f t="shared" si="0"/>
        <v>7</v>
      </c>
      <c r="E18" s="28">
        <f t="shared" si="1"/>
        <v>0</v>
      </c>
      <c r="F18" s="31">
        <f t="shared" si="2"/>
        <v>1</v>
      </c>
      <c r="G18" s="29">
        <f t="shared" si="3"/>
        <v>0</v>
      </c>
      <c r="H18" s="32">
        <f t="shared" si="4"/>
        <v>0</v>
      </c>
    </row>
    <row r="19" spans="1:8" ht="12.75">
      <c r="A19" s="27">
        <f t="shared" si="5"/>
        <v>18</v>
      </c>
      <c r="B19" s="28">
        <v>6</v>
      </c>
      <c r="C19" s="29">
        <v>11</v>
      </c>
      <c r="D19" s="30">
        <f t="shared" si="0"/>
        <v>5</v>
      </c>
      <c r="E19" s="28">
        <f t="shared" si="1"/>
        <v>0</v>
      </c>
      <c r="F19" s="31">
        <f t="shared" si="2"/>
        <v>1</v>
      </c>
      <c r="G19" s="29">
        <f t="shared" si="3"/>
        <v>0</v>
      </c>
      <c r="H19" s="32">
        <f t="shared" si="4"/>
        <v>0</v>
      </c>
    </row>
    <row r="20" spans="1:8" ht="12.75">
      <c r="A20" s="27">
        <f t="shared" si="5"/>
        <v>19</v>
      </c>
      <c r="B20" s="28">
        <v>3</v>
      </c>
      <c r="C20" s="29">
        <v>6</v>
      </c>
      <c r="D20" s="30">
        <f t="shared" si="0"/>
        <v>3</v>
      </c>
      <c r="E20" s="28">
        <f t="shared" si="1"/>
        <v>0</v>
      </c>
      <c r="F20" s="31">
        <f t="shared" si="2"/>
        <v>1</v>
      </c>
      <c r="G20" s="29">
        <f t="shared" si="3"/>
        <v>0</v>
      </c>
      <c r="H20" s="32">
        <f t="shared" si="4"/>
        <v>0</v>
      </c>
    </row>
    <row r="21" spans="1:8" ht="12.75">
      <c r="A21" s="27">
        <f t="shared" si="5"/>
        <v>20</v>
      </c>
      <c r="B21" s="28">
        <v>8</v>
      </c>
      <c r="C21" s="29">
        <v>15</v>
      </c>
      <c r="D21" s="30">
        <f t="shared" si="0"/>
        <v>7</v>
      </c>
      <c r="E21" s="28">
        <f t="shared" si="1"/>
        <v>0</v>
      </c>
      <c r="F21" s="31">
        <f t="shared" si="2"/>
        <v>1</v>
      </c>
      <c r="G21" s="29">
        <f t="shared" si="3"/>
        <v>0</v>
      </c>
      <c r="H21" s="32">
        <f t="shared" si="4"/>
        <v>0</v>
      </c>
    </row>
    <row r="22" spans="1:8" ht="12.75">
      <c r="A22" s="27">
        <f t="shared" si="5"/>
        <v>21</v>
      </c>
      <c r="B22" s="28">
        <v>5</v>
      </c>
      <c r="C22" s="29">
        <v>10</v>
      </c>
      <c r="D22" s="30">
        <f t="shared" si="0"/>
        <v>5</v>
      </c>
      <c r="E22" s="28">
        <f t="shared" si="1"/>
        <v>0</v>
      </c>
      <c r="F22" s="31">
        <f t="shared" si="2"/>
        <v>1</v>
      </c>
      <c r="G22" s="29">
        <f t="shared" si="3"/>
        <v>0</v>
      </c>
      <c r="H22" s="32">
        <f t="shared" si="4"/>
        <v>0</v>
      </c>
    </row>
    <row r="23" spans="1:8" ht="12.75">
      <c r="A23" s="27">
        <f t="shared" si="5"/>
        <v>22</v>
      </c>
      <c r="B23" s="28">
        <v>7</v>
      </c>
      <c r="C23" s="29">
        <v>4</v>
      </c>
      <c r="D23" s="30">
        <f t="shared" si="0"/>
        <v>3</v>
      </c>
      <c r="E23" s="28">
        <f t="shared" si="1"/>
        <v>1</v>
      </c>
      <c r="F23" s="31">
        <f t="shared" si="2"/>
        <v>0</v>
      </c>
      <c r="G23" s="29">
        <f t="shared" si="3"/>
        <v>0</v>
      </c>
      <c r="H23" s="32">
        <f t="shared" si="4"/>
        <v>0</v>
      </c>
    </row>
    <row r="24" spans="1:8" ht="12.75">
      <c r="A24" s="27">
        <f t="shared" si="5"/>
        <v>23</v>
      </c>
      <c r="B24" s="28">
        <v>0</v>
      </c>
      <c r="C24" s="29">
        <v>0</v>
      </c>
      <c r="D24" s="30">
        <f t="shared" si="0"/>
        <v>0</v>
      </c>
      <c r="E24" s="28">
        <f t="shared" si="1"/>
        <v>0</v>
      </c>
      <c r="F24" s="31">
        <f t="shared" si="2"/>
        <v>0</v>
      </c>
      <c r="G24" s="29">
        <f t="shared" si="3"/>
        <v>0</v>
      </c>
      <c r="H24" s="32">
        <f t="shared" si="4"/>
        <v>1</v>
      </c>
    </row>
    <row r="25" spans="1:8" ht="12.75">
      <c r="A25" s="27">
        <f t="shared" si="5"/>
        <v>24</v>
      </c>
      <c r="B25" s="28">
        <v>7</v>
      </c>
      <c r="C25" s="29">
        <v>4</v>
      </c>
      <c r="D25" s="30">
        <f aca="true" t="shared" si="6" ref="D25:D35">ABS(B25-C25)</f>
        <v>3</v>
      </c>
      <c r="E25" s="28">
        <f aca="true" t="shared" si="7" ref="E25:E35">IF(B25&gt;C25,1,0)</f>
        <v>1</v>
      </c>
      <c r="F25" s="31">
        <f aca="true" t="shared" si="8" ref="F25:F35">IF(B25&lt;C25,1,0)</f>
        <v>0</v>
      </c>
      <c r="G25" s="29">
        <f aca="true" t="shared" si="9" ref="G25:G35">IF(AND(C25=B25,C25&lt;&gt;0),1,0)</f>
        <v>0</v>
      </c>
      <c r="H25" s="32">
        <f t="shared" si="4"/>
        <v>0</v>
      </c>
    </row>
    <row r="26" spans="1:8" ht="12.75">
      <c r="A26" s="27">
        <f t="shared" si="5"/>
        <v>25</v>
      </c>
      <c r="B26" s="28">
        <v>9</v>
      </c>
      <c r="C26" s="29">
        <v>6</v>
      </c>
      <c r="D26" s="30">
        <f t="shared" si="6"/>
        <v>3</v>
      </c>
      <c r="E26" s="28">
        <f t="shared" si="7"/>
        <v>1</v>
      </c>
      <c r="F26" s="31">
        <f t="shared" si="8"/>
        <v>0</v>
      </c>
      <c r="G26" s="29">
        <f t="shared" si="9"/>
        <v>0</v>
      </c>
      <c r="H26" s="32">
        <f t="shared" si="4"/>
        <v>0</v>
      </c>
    </row>
    <row r="27" spans="1:8" ht="12.75">
      <c r="A27" s="27">
        <f t="shared" si="5"/>
        <v>26</v>
      </c>
      <c r="B27" s="28">
        <v>7</v>
      </c>
      <c r="C27" s="29">
        <v>4</v>
      </c>
      <c r="D27" s="30">
        <f t="shared" si="6"/>
        <v>3</v>
      </c>
      <c r="E27" s="28">
        <f t="shared" si="7"/>
        <v>1</v>
      </c>
      <c r="F27" s="31">
        <f t="shared" si="8"/>
        <v>0</v>
      </c>
      <c r="G27" s="29">
        <f t="shared" si="9"/>
        <v>0</v>
      </c>
      <c r="H27" s="32">
        <f t="shared" si="4"/>
        <v>0</v>
      </c>
    </row>
    <row r="28" spans="1:8" ht="12.75">
      <c r="A28" s="27">
        <f t="shared" si="5"/>
        <v>27</v>
      </c>
      <c r="B28" s="28">
        <v>3</v>
      </c>
      <c r="C28" s="29">
        <v>9</v>
      </c>
      <c r="D28" s="30">
        <f t="shared" si="6"/>
        <v>6</v>
      </c>
      <c r="E28" s="28">
        <f t="shared" si="7"/>
        <v>0</v>
      </c>
      <c r="F28" s="31">
        <f t="shared" si="8"/>
        <v>1</v>
      </c>
      <c r="G28" s="29">
        <f t="shared" si="9"/>
        <v>0</v>
      </c>
      <c r="H28" s="32">
        <f t="shared" si="4"/>
        <v>0</v>
      </c>
    </row>
    <row r="29" spans="1:8" ht="12.75">
      <c r="A29" s="27">
        <f t="shared" si="5"/>
        <v>28</v>
      </c>
      <c r="B29" s="28">
        <v>6</v>
      </c>
      <c r="C29" s="29">
        <v>5</v>
      </c>
      <c r="D29" s="30">
        <f>ABS(B29-C29)</f>
        <v>1</v>
      </c>
      <c r="E29" s="28">
        <f>IF(B29&gt;C29,1,0)</f>
        <v>1</v>
      </c>
      <c r="F29" s="31">
        <f>IF(B29&lt;C29,1,0)</f>
        <v>0</v>
      </c>
      <c r="G29" s="29">
        <f>IF(AND(C29=B29,C29&lt;&gt;0),1,0)</f>
        <v>0</v>
      </c>
      <c r="H29" s="32">
        <f t="shared" si="4"/>
        <v>0</v>
      </c>
    </row>
    <row r="30" spans="1:8" ht="12.75">
      <c r="A30" s="27">
        <f t="shared" si="5"/>
        <v>29</v>
      </c>
      <c r="B30" s="28">
        <v>0</v>
      </c>
      <c r="C30" s="29">
        <v>0</v>
      </c>
      <c r="D30" s="30">
        <f t="shared" si="6"/>
        <v>0</v>
      </c>
      <c r="E30" s="28">
        <f t="shared" si="7"/>
        <v>0</v>
      </c>
      <c r="F30" s="31">
        <f t="shared" si="8"/>
        <v>0</v>
      </c>
      <c r="G30" s="29">
        <f t="shared" si="9"/>
        <v>0</v>
      </c>
      <c r="H30" s="32">
        <f t="shared" si="4"/>
        <v>1</v>
      </c>
    </row>
    <row r="31" spans="1:8" ht="12.75">
      <c r="A31" s="27">
        <f t="shared" si="5"/>
        <v>30</v>
      </c>
      <c r="B31" s="28">
        <v>4</v>
      </c>
      <c r="C31" s="29">
        <v>15</v>
      </c>
      <c r="D31" s="30">
        <f t="shared" si="6"/>
        <v>11</v>
      </c>
      <c r="E31" s="28">
        <f t="shared" si="7"/>
        <v>0</v>
      </c>
      <c r="F31" s="31">
        <f t="shared" si="8"/>
        <v>1</v>
      </c>
      <c r="G31" s="29">
        <f t="shared" si="9"/>
        <v>0</v>
      </c>
      <c r="H31" s="32">
        <f t="shared" si="4"/>
        <v>0</v>
      </c>
    </row>
    <row r="32" spans="1:8" ht="12.75">
      <c r="A32" s="27">
        <f t="shared" si="5"/>
        <v>31</v>
      </c>
      <c r="B32" s="28">
        <v>6</v>
      </c>
      <c r="C32" s="29">
        <v>9</v>
      </c>
      <c r="D32" s="30">
        <f t="shared" si="6"/>
        <v>3</v>
      </c>
      <c r="E32" s="28">
        <f t="shared" si="7"/>
        <v>0</v>
      </c>
      <c r="F32" s="31">
        <f t="shared" si="8"/>
        <v>1</v>
      </c>
      <c r="G32" s="29">
        <f t="shared" si="9"/>
        <v>0</v>
      </c>
      <c r="H32" s="32">
        <f t="shared" si="4"/>
        <v>0</v>
      </c>
    </row>
    <row r="33" spans="1:8" ht="12.75">
      <c r="A33" s="27">
        <f t="shared" si="5"/>
        <v>32</v>
      </c>
      <c r="B33" s="28">
        <v>9</v>
      </c>
      <c r="C33" s="29">
        <v>8</v>
      </c>
      <c r="D33" s="30">
        <f t="shared" si="6"/>
        <v>1</v>
      </c>
      <c r="E33" s="28">
        <f t="shared" si="7"/>
        <v>1</v>
      </c>
      <c r="F33" s="31">
        <f t="shared" si="8"/>
        <v>0</v>
      </c>
      <c r="G33" s="29">
        <f t="shared" si="9"/>
        <v>0</v>
      </c>
      <c r="H33" s="32">
        <f t="shared" si="4"/>
        <v>0</v>
      </c>
    </row>
    <row r="34" spans="1:8" ht="12.75">
      <c r="A34" s="27">
        <f t="shared" si="5"/>
        <v>33</v>
      </c>
      <c r="B34" s="28">
        <v>9</v>
      </c>
      <c r="C34" s="29">
        <v>6</v>
      </c>
      <c r="D34" s="30">
        <f t="shared" si="6"/>
        <v>3</v>
      </c>
      <c r="E34" s="28">
        <f t="shared" si="7"/>
        <v>1</v>
      </c>
      <c r="F34" s="31">
        <f t="shared" si="8"/>
        <v>0</v>
      </c>
      <c r="G34" s="29">
        <f t="shared" si="9"/>
        <v>0</v>
      </c>
      <c r="H34" s="32">
        <f t="shared" si="4"/>
        <v>0</v>
      </c>
    </row>
    <row r="35" spans="1:8" ht="12.75">
      <c r="A35" s="27">
        <f t="shared" si="5"/>
        <v>34</v>
      </c>
      <c r="B35" s="28">
        <v>10</v>
      </c>
      <c r="C35" s="29">
        <v>11</v>
      </c>
      <c r="D35" s="30">
        <f t="shared" si="6"/>
        <v>1</v>
      </c>
      <c r="E35" s="28">
        <f t="shared" si="7"/>
        <v>0</v>
      </c>
      <c r="F35" s="31">
        <f t="shared" si="8"/>
        <v>1</v>
      </c>
      <c r="G35" s="29">
        <f t="shared" si="9"/>
        <v>0</v>
      </c>
      <c r="H35" s="32">
        <f t="shared" si="4"/>
        <v>0</v>
      </c>
    </row>
    <row r="36" spans="1:8" ht="12.75">
      <c r="A36" s="27">
        <f t="shared" si="5"/>
        <v>35</v>
      </c>
      <c r="B36" s="28">
        <v>11</v>
      </c>
      <c r="C36" s="29">
        <v>12</v>
      </c>
      <c r="D36" s="30">
        <f aca="true" t="shared" si="10" ref="D36:D41">ABS(B36-C36)</f>
        <v>1</v>
      </c>
      <c r="E36" s="28">
        <f aca="true" t="shared" si="11" ref="E36:E41">IF(B36&gt;C36,1,0)</f>
        <v>0</v>
      </c>
      <c r="F36" s="31">
        <f aca="true" t="shared" si="12" ref="F36:F41">IF(B36&lt;C36,1,0)</f>
        <v>1</v>
      </c>
      <c r="G36" s="29">
        <f aca="true" t="shared" si="13" ref="G36:G41">IF(AND(C36=B36,C36&lt;&gt;0),1,0)</f>
        <v>0</v>
      </c>
      <c r="H36" s="32">
        <f t="shared" si="4"/>
        <v>0</v>
      </c>
    </row>
    <row r="37" spans="1:8" ht="12.75">
      <c r="A37" s="27">
        <f t="shared" si="5"/>
        <v>36</v>
      </c>
      <c r="B37" s="28">
        <v>9</v>
      </c>
      <c r="C37" s="29">
        <v>9</v>
      </c>
      <c r="D37" s="30">
        <f t="shared" si="10"/>
        <v>0</v>
      </c>
      <c r="E37" s="28">
        <f t="shared" si="11"/>
        <v>0</v>
      </c>
      <c r="F37" s="31">
        <f t="shared" si="12"/>
        <v>0</v>
      </c>
      <c r="G37" s="29">
        <f t="shared" si="13"/>
        <v>1</v>
      </c>
      <c r="H37" s="32">
        <f t="shared" si="4"/>
        <v>0</v>
      </c>
    </row>
    <row r="38" spans="1:8" ht="12.75">
      <c r="A38" s="27">
        <f t="shared" si="5"/>
        <v>37</v>
      </c>
      <c r="B38" s="28">
        <v>5</v>
      </c>
      <c r="C38" s="29">
        <v>4</v>
      </c>
      <c r="D38" s="30">
        <f t="shared" si="10"/>
        <v>1</v>
      </c>
      <c r="E38" s="28">
        <f t="shared" si="11"/>
        <v>1</v>
      </c>
      <c r="F38" s="31">
        <f t="shared" si="12"/>
        <v>0</v>
      </c>
      <c r="G38" s="29">
        <f t="shared" si="13"/>
        <v>0</v>
      </c>
      <c r="H38" s="32">
        <f t="shared" si="4"/>
        <v>0</v>
      </c>
    </row>
    <row r="39" spans="1:8" ht="12.75">
      <c r="A39" s="27">
        <f t="shared" si="5"/>
        <v>38</v>
      </c>
      <c r="B39" s="28">
        <v>6</v>
      </c>
      <c r="C39" s="29">
        <v>2</v>
      </c>
      <c r="D39" s="30">
        <f t="shared" si="10"/>
        <v>4</v>
      </c>
      <c r="E39" s="28">
        <f t="shared" si="11"/>
        <v>1</v>
      </c>
      <c r="F39" s="31">
        <f t="shared" si="12"/>
        <v>0</v>
      </c>
      <c r="G39" s="29">
        <f t="shared" si="13"/>
        <v>0</v>
      </c>
      <c r="H39" s="32">
        <f t="shared" si="4"/>
        <v>0</v>
      </c>
    </row>
    <row r="40" spans="1:8" ht="12.75">
      <c r="A40" s="27">
        <f t="shared" si="5"/>
        <v>39</v>
      </c>
      <c r="B40" s="28">
        <v>7</v>
      </c>
      <c r="C40" s="29">
        <v>8</v>
      </c>
      <c r="D40" s="30">
        <f t="shared" si="10"/>
        <v>1</v>
      </c>
      <c r="E40" s="28">
        <f t="shared" si="11"/>
        <v>0</v>
      </c>
      <c r="F40" s="31">
        <f t="shared" si="12"/>
        <v>1</v>
      </c>
      <c r="G40" s="29">
        <f t="shared" si="13"/>
        <v>0</v>
      </c>
      <c r="H40" s="32">
        <f t="shared" si="4"/>
        <v>0</v>
      </c>
    </row>
    <row r="41" spans="1:8" ht="13.5" thickBot="1">
      <c r="A41" s="27">
        <f t="shared" si="5"/>
        <v>40</v>
      </c>
      <c r="B41" s="28">
        <v>6</v>
      </c>
      <c r="C41" s="29">
        <v>3</v>
      </c>
      <c r="D41" s="30">
        <f t="shared" si="10"/>
        <v>3</v>
      </c>
      <c r="E41" s="28">
        <f t="shared" si="11"/>
        <v>1</v>
      </c>
      <c r="F41" s="31">
        <f t="shared" si="12"/>
        <v>0</v>
      </c>
      <c r="G41" s="29">
        <f t="shared" si="13"/>
        <v>0</v>
      </c>
      <c r="H41" s="32">
        <f t="shared" si="4"/>
        <v>0</v>
      </c>
    </row>
    <row r="42" spans="1:11" s="1" customFormat="1" ht="13.5" thickBot="1">
      <c r="A42" s="19"/>
      <c r="B42" s="26">
        <f aca="true" t="shared" si="14" ref="B42:H42">SUM(B2:B41)</f>
        <v>256</v>
      </c>
      <c r="C42" s="26">
        <f t="shared" si="14"/>
        <v>269</v>
      </c>
      <c r="D42" s="26">
        <f t="shared" si="14"/>
        <v>133</v>
      </c>
      <c r="E42" s="26">
        <f t="shared" si="14"/>
        <v>18</v>
      </c>
      <c r="F42" s="26">
        <f t="shared" si="14"/>
        <v>16</v>
      </c>
      <c r="G42" s="26">
        <f t="shared" si="14"/>
        <v>2</v>
      </c>
      <c r="H42" s="26">
        <f t="shared" si="14"/>
        <v>4</v>
      </c>
      <c r="J42"/>
      <c r="K42"/>
    </row>
    <row r="44" ht="12.75">
      <c r="K44" s="1"/>
    </row>
    <row r="48" ht="12.75">
      <c r="J48" s="1"/>
    </row>
  </sheetData>
  <conditionalFormatting sqref="A12:G12 A6:G6 A8:G8 A10:G10 A2:G2 A14:G14 A16:G16 A18:G18 A20:G20 A22:G22 A38 A26:G26 A28:G28 A30:G30 A32:G32 A34:G34 A36:G36 A4:G4 A24:G24">
    <cfRule type="expression" priority="1" dxfId="0" stopIfTrue="1">
      <formula>"b2&gt;c2"</formula>
    </cfRule>
  </conditionalFormatting>
  <conditionalFormatting sqref="A5:G5 A7:G7 A9:G9 A11:G11 A15:G15 A17:G17 A19:G19 A21:G21 A23:G23 A25:G25 A27:G27 A29:G29 A31:G31 A33:G33 A35:G35 B37:G41 A37 A39:A41 A13:G13 A3:G3 H2:H41">
    <cfRule type="expression" priority="2" dxfId="0" stopIfTrue="1">
      <formula>$B$3&gt;$C$3</formula>
    </cfRule>
  </conditionalFormatting>
  <printOptions/>
  <pageMargins left="0.24" right="0.2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8" sqref="A28"/>
    </sheetView>
  </sheetViews>
  <sheetFormatPr defaultColWidth="9.140625" defaultRowHeight="12.75"/>
  <cols>
    <col min="1" max="1" width="20.28125" style="44" customWidth="1"/>
    <col min="2" max="46" width="5.7109375" style="35" customWidth="1"/>
    <col min="47" max="91" width="4.140625" style="52" customWidth="1"/>
    <col min="92" max="121" width="3.8515625" style="52" customWidth="1"/>
    <col min="122" max="16384" width="3.8515625" style="35" customWidth="1"/>
  </cols>
  <sheetData>
    <row r="1" spans="1:121" s="47" customFormat="1" ht="13.5" thickBot="1">
      <c r="A1" s="107"/>
      <c r="B1" s="100">
        <v>1</v>
      </c>
      <c r="C1" s="46">
        <v>2</v>
      </c>
      <c r="D1" s="45">
        <v>3</v>
      </c>
      <c r="E1" s="46">
        <v>4</v>
      </c>
      <c r="F1" s="45">
        <v>5</v>
      </c>
      <c r="G1" s="46">
        <v>6</v>
      </c>
      <c r="H1" s="45">
        <v>7</v>
      </c>
      <c r="I1" s="46">
        <v>8</v>
      </c>
      <c r="J1" s="45">
        <v>9</v>
      </c>
      <c r="K1" s="46">
        <v>10</v>
      </c>
      <c r="L1" s="45">
        <v>11</v>
      </c>
      <c r="M1" s="46">
        <v>12</v>
      </c>
      <c r="N1" s="45">
        <v>13</v>
      </c>
      <c r="O1" s="46">
        <v>14</v>
      </c>
      <c r="P1" s="45">
        <v>15</v>
      </c>
      <c r="Q1" s="46">
        <v>16</v>
      </c>
      <c r="R1" s="45">
        <v>17</v>
      </c>
      <c r="S1" s="46">
        <v>18</v>
      </c>
      <c r="T1" s="45">
        <v>19</v>
      </c>
      <c r="U1" s="46">
        <v>20</v>
      </c>
      <c r="V1" s="45">
        <v>21</v>
      </c>
      <c r="W1" s="46">
        <v>22</v>
      </c>
      <c r="X1" s="45">
        <v>23</v>
      </c>
      <c r="Y1" s="46">
        <v>24</v>
      </c>
      <c r="Z1" s="45">
        <v>25</v>
      </c>
      <c r="AA1" s="46">
        <v>26</v>
      </c>
      <c r="AB1" s="45">
        <v>27</v>
      </c>
      <c r="AC1" s="46">
        <v>28</v>
      </c>
      <c r="AD1" s="45">
        <v>29</v>
      </c>
      <c r="AE1" s="46">
        <v>30</v>
      </c>
      <c r="AF1" s="45">
        <v>31</v>
      </c>
      <c r="AG1" s="46">
        <v>32</v>
      </c>
      <c r="AH1" s="45">
        <v>33</v>
      </c>
      <c r="AI1" s="46">
        <v>34</v>
      </c>
      <c r="AJ1" s="45">
        <v>35</v>
      </c>
      <c r="AK1" s="46">
        <v>36</v>
      </c>
      <c r="AL1" s="45">
        <v>37</v>
      </c>
      <c r="AM1" s="46">
        <v>38</v>
      </c>
      <c r="AN1" s="45">
        <v>39</v>
      </c>
      <c r="AO1" s="46">
        <v>40</v>
      </c>
      <c r="AP1" s="45">
        <v>41</v>
      </c>
      <c r="AQ1" s="46">
        <v>42</v>
      </c>
      <c r="AR1" s="45">
        <v>43</v>
      </c>
      <c r="AS1" s="46">
        <v>44</v>
      </c>
      <c r="AT1" s="48">
        <v>45</v>
      </c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</row>
    <row r="2" spans="1:46" ht="12.75">
      <c r="A2" s="106" t="s">
        <v>32</v>
      </c>
      <c r="B2" s="97" t="s">
        <v>43</v>
      </c>
      <c r="C2" s="39"/>
      <c r="D2" s="40" t="s">
        <v>44</v>
      </c>
      <c r="E2" s="55"/>
      <c r="F2" s="40" t="s">
        <v>44</v>
      </c>
      <c r="G2" s="39"/>
      <c r="H2" s="40" t="s">
        <v>43</v>
      </c>
      <c r="I2" s="39" t="s">
        <v>44</v>
      </c>
      <c r="J2" s="40" t="s">
        <v>43</v>
      </c>
      <c r="K2" s="55"/>
      <c r="L2" s="40" t="s">
        <v>44</v>
      </c>
      <c r="M2" s="55" t="s">
        <v>43</v>
      </c>
      <c r="N2" s="40"/>
      <c r="O2" s="55" t="s">
        <v>58</v>
      </c>
      <c r="P2" s="40"/>
      <c r="Q2" s="38"/>
      <c r="R2" s="40" t="s">
        <v>59</v>
      </c>
      <c r="S2" s="55"/>
      <c r="T2" s="40"/>
      <c r="U2" s="55" t="s">
        <v>44</v>
      </c>
      <c r="V2" s="40" t="s">
        <v>44</v>
      </c>
      <c r="W2" s="38" t="s">
        <v>43</v>
      </c>
      <c r="X2" s="40"/>
      <c r="Y2" s="55" t="s">
        <v>43</v>
      </c>
      <c r="Z2" s="40"/>
      <c r="AA2" s="55" t="s">
        <v>43</v>
      </c>
      <c r="AB2" s="40" t="s">
        <v>44</v>
      </c>
      <c r="AC2" s="55"/>
      <c r="AD2" s="40"/>
      <c r="AE2" s="55"/>
      <c r="AF2" s="36" t="s">
        <v>44</v>
      </c>
      <c r="AG2" s="55"/>
      <c r="AH2" s="40"/>
      <c r="AI2" s="55"/>
      <c r="AJ2" s="36" t="s">
        <v>44</v>
      </c>
      <c r="AK2" s="55"/>
      <c r="AL2" s="36" t="s">
        <v>43</v>
      </c>
      <c r="AM2" s="55"/>
      <c r="AN2" s="40"/>
      <c r="AO2" s="55" t="s">
        <v>43</v>
      </c>
      <c r="AP2" s="40"/>
      <c r="AQ2" s="55"/>
      <c r="AR2" s="40"/>
      <c r="AS2" s="55"/>
      <c r="AT2" s="49"/>
    </row>
    <row r="3" spans="1:46" ht="12.75">
      <c r="A3" s="104" t="s">
        <v>19</v>
      </c>
      <c r="B3" s="101" t="s">
        <v>42</v>
      </c>
      <c r="C3" s="85" t="s">
        <v>41</v>
      </c>
      <c r="D3" s="86" t="s">
        <v>44</v>
      </c>
      <c r="E3" s="87" t="s">
        <v>43</v>
      </c>
      <c r="F3" s="86"/>
      <c r="G3" s="85"/>
      <c r="H3" s="86" t="s">
        <v>42</v>
      </c>
      <c r="I3" s="85" t="s">
        <v>41</v>
      </c>
      <c r="J3" s="86" t="s">
        <v>42</v>
      </c>
      <c r="K3" s="87"/>
      <c r="L3" s="86" t="s">
        <v>41</v>
      </c>
      <c r="M3" s="87" t="s">
        <v>42</v>
      </c>
      <c r="N3" s="86" t="s">
        <v>55</v>
      </c>
      <c r="O3" s="87" t="s">
        <v>57</v>
      </c>
      <c r="P3" s="86"/>
      <c r="Q3" s="38" t="s">
        <v>42</v>
      </c>
      <c r="R3" s="86" t="s">
        <v>52</v>
      </c>
      <c r="S3" s="87" t="s">
        <v>41</v>
      </c>
      <c r="T3" s="86" t="s">
        <v>59</v>
      </c>
      <c r="U3" s="87" t="s">
        <v>41</v>
      </c>
      <c r="V3" s="86" t="s">
        <v>41</v>
      </c>
      <c r="W3" s="38" t="s">
        <v>42</v>
      </c>
      <c r="X3" s="86"/>
      <c r="Y3" s="87" t="s">
        <v>42</v>
      </c>
      <c r="Z3" s="86" t="s">
        <v>42</v>
      </c>
      <c r="AA3" s="93" t="s">
        <v>42</v>
      </c>
      <c r="AB3" s="86" t="s">
        <v>41</v>
      </c>
      <c r="AC3" s="38" t="s">
        <v>42</v>
      </c>
      <c r="AD3" s="86"/>
      <c r="AE3" s="87" t="s">
        <v>41</v>
      </c>
      <c r="AF3" s="36" t="s">
        <v>41</v>
      </c>
      <c r="AG3" s="87" t="s">
        <v>42</v>
      </c>
      <c r="AH3" s="86" t="s">
        <v>42</v>
      </c>
      <c r="AI3" s="87" t="s">
        <v>41</v>
      </c>
      <c r="AJ3" s="86" t="s">
        <v>41</v>
      </c>
      <c r="AK3" s="87" t="s">
        <v>57</v>
      </c>
      <c r="AL3" s="86" t="s">
        <v>42</v>
      </c>
      <c r="AM3" s="87" t="s">
        <v>42</v>
      </c>
      <c r="AN3" s="86" t="s">
        <v>41</v>
      </c>
      <c r="AO3" s="87" t="s">
        <v>42</v>
      </c>
      <c r="AP3" s="86"/>
      <c r="AQ3" s="87"/>
      <c r="AR3" s="86"/>
      <c r="AS3" s="87"/>
      <c r="AT3" s="88"/>
    </row>
    <row r="4" spans="1:46" ht="12.75">
      <c r="A4" s="104" t="s">
        <v>66</v>
      </c>
      <c r="B4" s="102"/>
      <c r="C4" s="37"/>
      <c r="D4" s="36"/>
      <c r="E4" s="38"/>
      <c r="F4" s="36"/>
      <c r="G4" s="37"/>
      <c r="H4" s="36"/>
      <c r="I4" s="37"/>
      <c r="J4" s="36"/>
      <c r="K4" s="38"/>
      <c r="L4" s="36"/>
      <c r="M4" s="38"/>
      <c r="N4" s="36"/>
      <c r="O4" s="38"/>
      <c r="P4" s="36"/>
      <c r="Q4" s="38"/>
      <c r="R4" s="36"/>
      <c r="S4" s="38"/>
      <c r="T4" s="36"/>
      <c r="U4" s="38"/>
      <c r="V4" s="36"/>
      <c r="W4" s="38"/>
      <c r="X4" s="36"/>
      <c r="Y4" s="38" t="s">
        <v>43</v>
      </c>
      <c r="Z4" s="36"/>
      <c r="AA4" s="38"/>
      <c r="AB4" s="36"/>
      <c r="AC4" s="38"/>
      <c r="AD4" s="36"/>
      <c r="AE4" s="38"/>
      <c r="AF4" s="36"/>
      <c r="AG4" s="38" t="s">
        <v>43</v>
      </c>
      <c r="AH4" s="36"/>
      <c r="AI4" s="38"/>
      <c r="AJ4" s="36" t="s">
        <v>44</v>
      </c>
      <c r="AK4" s="38"/>
      <c r="AL4" s="36"/>
      <c r="AM4" s="38"/>
      <c r="AN4" s="36"/>
      <c r="AO4" s="38"/>
      <c r="AP4" s="36"/>
      <c r="AQ4" s="38"/>
      <c r="AR4" s="36"/>
      <c r="AS4" s="38"/>
      <c r="AT4" s="50"/>
    </row>
    <row r="5" spans="1:46" ht="12.75">
      <c r="A5" s="104" t="s">
        <v>21</v>
      </c>
      <c r="B5" s="102" t="s">
        <v>42</v>
      </c>
      <c r="C5" s="37" t="s">
        <v>41</v>
      </c>
      <c r="D5" s="36"/>
      <c r="E5" s="38" t="s">
        <v>42</v>
      </c>
      <c r="F5" s="36" t="s">
        <v>41</v>
      </c>
      <c r="G5" s="37"/>
      <c r="H5" s="36"/>
      <c r="I5" s="37" t="s">
        <v>41</v>
      </c>
      <c r="J5" s="36" t="s">
        <v>42</v>
      </c>
      <c r="K5" s="38" t="s">
        <v>42</v>
      </c>
      <c r="L5" s="36" t="s">
        <v>41</v>
      </c>
      <c r="M5" s="38" t="s">
        <v>42</v>
      </c>
      <c r="N5" s="36" t="s">
        <v>56</v>
      </c>
      <c r="O5" s="38" t="s">
        <v>57</v>
      </c>
      <c r="P5" s="36"/>
      <c r="Q5" s="38" t="s">
        <v>42</v>
      </c>
      <c r="R5" s="36" t="s">
        <v>52</v>
      </c>
      <c r="S5" s="38" t="s">
        <v>41</v>
      </c>
      <c r="T5" s="36" t="s">
        <v>41</v>
      </c>
      <c r="U5" s="38"/>
      <c r="V5" s="36" t="s">
        <v>41</v>
      </c>
      <c r="W5" s="38" t="s">
        <v>42</v>
      </c>
      <c r="X5" s="36"/>
      <c r="Y5" s="38" t="s">
        <v>42</v>
      </c>
      <c r="Z5" s="36" t="s">
        <v>42</v>
      </c>
      <c r="AA5" s="38" t="s">
        <v>42</v>
      </c>
      <c r="AB5" s="36" t="s">
        <v>41</v>
      </c>
      <c r="AC5" s="38" t="s">
        <v>42</v>
      </c>
      <c r="AD5" s="36"/>
      <c r="AE5" s="87" t="s">
        <v>41</v>
      </c>
      <c r="AF5" s="36" t="s">
        <v>41</v>
      </c>
      <c r="AG5" s="38" t="s">
        <v>42</v>
      </c>
      <c r="AH5" s="36" t="s">
        <v>42</v>
      </c>
      <c r="AI5" s="87" t="s">
        <v>41</v>
      </c>
      <c r="AJ5" s="86" t="s">
        <v>41</v>
      </c>
      <c r="AK5" s="87" t="s">
        <v>57</v>
      </c>
      <c r="AL5" s="36"/>
      <c r="AM5" s="38" t="s">
        <v>42</v>
      </c>
      <c r="AN5" s="36" t="s">
        <v>41</v>
      </c>
      <c r="AO5" s="38" t="s">
        <v>42</v>
      </c>
      <c r="AP5" s="36"/>
      <c r="AQ5" s="38"/>
      <c r="AR5" s="36"/>
      <c r="AS5" s="38"/>
      <c r="AT5" s="50"/>
    </row>
    <row r="6" spans="1:46" ht="12.75">
      <c r="A6" s="104" t="s">
        <v>23</v>
      </c>
      <c r="B6" s="102" t="s">
        <v>42</v>
      </c>
      <c r="C6" s="37" t="s">
        <v>41</v>
      </c>
      <c r="D6" s="36" t="s">
        <v>41</v>
      </c>
      <c r="E6" s="38" t="s">
        <v>42</v>
      </c>
      <c r="F6" s="36"/>
      <c r="G6" s="37"/>
      <c r="H6" s="36"/>
      <c r="I6" s="37" t="s">
        <v>41</v>
      </c>
      <c r="J6" s="36" t="s">
        <v>42</v>
      </c>
      <c r="K6" s="38" t="s">
        <v>42</v>
      </c>
      <c r="L6" s="36" t="s">
        <v>41</v>
      </c>
      <c r="M6" s="38" t="s">
        <v>42</v>
      </c>
      <c r="N6" s="36" t="s">
        <v>56</v>
      </c>
      <c r="O6" s="38" t="s">
        <v>57</v>
      </c>
      <c r="P6" s="36"/>
      <c r="Q6" s="38" t="s">
        <v>42</v>
      </c>
      <c r="R6" s="36" t="s">
        <v>52</v>
      </c>
      <c r="S6" s="38" t="s">
        <v>41</v>
      </c>
      <c r="T6" s="36" t="s">
        <v>41</v>
      </c>
      <c r="U6" s="38" t="s">
        <v>41</v>
      </c>
      <c r="V6" s="36" t="s">
        <v>41</v>
      </c>
      <c r="W6" s="38" t="s">
        <v>42</v>
      </c>
      <c r="X6" s="36"/>
      <c r="Y6" s="38" t="s">
        <v>42</v>
      </c>
      <c r="Z6" s="36" t="s">
        <v>42</v>
      </c>
      <c r="AA6" s="38" t="s">
        <v>42</v>
      </c>
      <c r="AB6" s="36" t="s">
        <v>41</v>
      </c>
      <c r="AC6" s="38" t="s">
        <v>42</v>
      </c>
      <c r="AD6" s="36"/>
      <c r="AE6" s="87" t="s">
        <v>41</v>
      </c>
      <c r="AF6" s="36" t="s">
        <v>41</v>
      </c>
      <c r="AG6" s="38" t="s">
        <v>42</v>
      </c>
      <c r="AH6" s="86" t="s">
        <v>42</v>
      </c>
      <c r="AI6" s="87" t="s">
        <v>41</v>
      </c>
      <c r="AJ6" s="86" t="s">
        <v>41</v>
      </c>
      <c r="AK6" s="87" t="s">
        <v>57</v>
      </c>
      <c r="AL6" s="86" t="s">
        <v>42</v>
      </c>
      <c r="AM6" s="38" t="s">
        <v>42</v>
      </c>
      <c r="AN6" s="36" t="s">
        <v>41</v>
      </c>
      <c r="AO6" s="38" t="s">
        <v>42</v>
      </c>
      <c r="AP6" s="36"/>
      <c r="AQ6" s="38"/>
      <c r="AR6" s="36"/>
      <c r="AS6" s="38"/>
      <c r="AT6" s="50"/>
    </row>
    <row r="7" spans="1:46" ht="12.75">
      <c r="A7" s="104" t="s">
        <v>25</v>
      </c>
      <c r="B7" s="102" t="s">
        <v>42</v>
      </c>
      <c r="C7" s="37" t="s">
        <v>41</v>
      </c>
      <c r="D7" s="36" t="s">
        <v>41</v>
      </c>
      <c r="E7" s="38"/>
      <c r="F7" s="36" t="s">
        <v>41</v>
      </c>
      <c r="G7" s="37"/>
      <c r="H7" s="36" t="s">
        <v>42</v>
      </c>
      <c r="I7" s="37"/>
      <c r="J7" s="36" t="s">
        <v>42</v>
      </c>
      <c r="K7" s="38" t="s">
        <v>42</v>
      </c>
      <c r="L7" s="36"/>
      <c r="M7" s="38" t="s">
        <v>42</v>
      </c>
      <c r="N7" s="36" t="s">
        <v>56</v>
      </c>
      <c r="O7" s="38" t="s">
        <v>57</v>
      </c>
      <c r="P7" s="36"/>
      <c r="Q7" s="38" t="s">
        <v>43</v>
      </c>
      <c r="R7" s="36" t="s">
        <v>52</v>
      </c>
      <c r="S7" s="38"/>
      <c r="T7" s="36"/>
      <c r="U7" s="38" t="s">
        <v>41</v>
      </c>
      <c r="V7" s="36" t="s">
        <v>41</v>
      </c>
      <c r="W7" s="38" t="s">
        <v>42</v>
      </c>
      <c r="X7" s="36"/>
      <c r="Y7" s="38" t="s">
        <v>42</v>
      </c>
      <c r="Z7" s="36" t="s">
        <v>42</v>
      </c>
      <c r="AA7" s="38" t="s">
        <v>42</v>
      </c>
      <c r="AB7" s="36" t="s">
        <v>41</v>
      </c>
      <c r="AC7" s="38" t="s">
        <v>42</v>
      </c>
      <c r="AD7" s="36"/>
      <c r="AE7" s="87" t="s">
        <v>41</v>
      </c>
      <c r="AF7" s="36" t="s">
        <v>41</v>
      </c>
      <c r="AG7" s="38" t="s">
        <v>42</v>
      </c>
      <c r="AH7" s="86" t="s">
        <v>42</v>
      </c>
      <c r="AI7" s="87" t="s">
        <v>41</v>
      </c>
      <c r="AJ7" s="86" t="s">
        <v>41</v>
      </c>
      <c r="AK7" s="87" t="s">
        <v>57</v>
      </c>
      <c r="AL7" s="86" t="s">
        <v>42</v>
      </c>
      <c r="AM7" s="38" t="s">
        <v>42</v>
      </c>
      <c r="AN7" s="36" t="s">
        <v>41</v>
      </c>
      <c r="AO7" s="38" t="s">
        <v>42</v>
      </c>
      <c r="AP7" s="36"/>
      <c r="AQ7" s="38"/>
      <c r="AR7" s="36"/>
      <c r="AS7" s="38"/>
      <c r="AT7" s="50"/>
    </row>
    <row r="8" spans="1:46" ht="12.75">
      <c r="A8" s="104" t="s">
        <v>69</v>
      </c>
      <c r="B8" s="102"/>
      <c r="C8" s="37"/>
      <c r="D8" s="36"/>
      <c r="E8" s="38"/>
      <c r="F8" s="36"/>
      <c r="G8" s="37"/>
      <c r="H8" s="36"/>
      <c r="I8" s="37"/>
      <c r="J8" s="36"/>
      <c r="K8" s="38"/>
      <c r="L8" s="36"/>
      <c r="M8" s="38"/>
      <c r="N8" s="36"/>
      <c r="O8" s="38"/>
      <c r="P8" s="36"/>
      <c r="Q8" s="38"/>
      <c r="R8" s="36"/>
      <c r="S8" s="38"/>
      <c r="T8" s="36"/>
      <c r="U8" s="38"/>
      <c r="V8" s="36"/>
      <c r="W8" s="38"/>
      <c r="X8" s="36"/>
      <c r="Y8" s="38"/>
      <c r="Z8" s="36"/>
      <c r="AA8" s="38" t="s">
        <v>43</v>
      </c>
      <c r="AB8" s="36" t="s">
        <v>41</v>
      </c>
      <c r="AC8" s="38" t="s">
        <v>43</v>
      </c>
      <c r="AD8" s="36"/>
      <c r="AE8" s="38" t="s">
        <v>44</v>
      </c>
      <c r="AF8" s="36"/>
      <c r="AG8" s="38" t="s">
        <v>43</v>
      </c>
      <c r="AH8" s="36" t="s">
        <v>43</v>
      </c>
      <c r="AI8" s="38" t="s">
        <v>44</v>
      </c>
      <c r="AJ8" s="36"/>
      <c r="AK8" s="38"/>
      <c r="AL8" s="36"/>
      <c r="AM8" s="38" t="s">
        <v>43</v>
      </c>
      <c r="AN8" s="36" t="s">
        <v>44</v>
      </c>
      <c r="AO8" s="38" t="s">
        <v>43</v>
      </c>
      <c r="AP8" s="36"/>
      <c r="AQ8" s="38"/>
      <c r="AR8" s="36"/>
      <c r="AS8" s="38"/>
      <c r="AT8" s="50"/>
    </row>
    <row r="9" spans="1:46" ht="12.75">
      <c r="A9" s="104" t="s">
        <v>67</v>
      </c>
      <c r="B9" s="102"/>
      <c r="C9" s="37"/>
      <c r="D9" s="36"/>
      <c r="E9" s="38"/>
      <c r="F9" s="36"/>
      <c r="G9" s="37"/>
      <c r="H9" s="36"/>
      <c r="I9" s="37"/>
      <c r="J9" s="36"/>
      <c r="K9" s="38"/>
      <c r="L9" s="36"/>
      <c r="M9" s="38"/>
      <c r="N9" s="36"/>
      <c r="O9" s="38"/>
      <c r="P9" s="36"/>
      <c r="Q9" s="38"/>
      <c r="R9" s="36"/>
      <c r="S9" s="38"/>
      <c r="T9" s="36"/>
      <c r="U9" s="38"/>
      <c r="V9" s="36"/>
      <c r="W9" s="38"/>
      <c r="X9" s="36"/>
      <c r="Y9" s="38"/>
      <c r="Z9" s="36" t="s">
        <v>42</v>
      </c>
      <c r="AA9" s="38"/>
      <c r="AB9" s="36"/>
      <c r="AC9" s="38"/>
      <c r="AD9" s="36"/>
      <c r="AE9" s="38"/>
      <c r="AF9" s="36"/>
      <c r="AG9" s="38"/>
      <c r="AH9" s="36"/>
      <c r="AI9" s="38"/>
      <c r="AJ9" s="36"/>
      <c r="AK9" s="87" t="s">
        <v>58</v>
      </c>
      <c r="AL9" s="86" t="s">
        <v>42</v>
      </c>
      <c r="AM9" s="38"/>
      <c r="AN9" s="36"/>
      <c r="AO9" s="38"/>
      <c r="AP9" s="36"/>
      <c r="AQ9" s="38"/>
      <c r="AR9" s="36"/>
      <c r="AS9" s="38"/>
      <c r="AT9" s="50"/>
    </row>
    <row r="10" spans="1:46" ht="12.75">
      <c r="A10" s="104" t="s">
        <v>68</v>
      </c>
      <c r="B10" s="102"/>
      <c r="C10" s="37"/>
      <c r="D10" s="36"/>
      <c r="E10" s="38"/>
      <c r="F10" s="36"/>
      <c r="G10" s="37"/>
      <c r="H10" s="36"/>
      <c r="I10" s="37"/>
      <c r="J10" s="36"/>
      <c r="K10" s="38"/>
      <c r="L10" s="36"/>
      <c r="M10" s="38"/>
      <c r="N10" s="36"/>
      <c r="O10" s="38"/>
      <c r="P10" s="36"/>
      <c r="Q10" s="38"/>
      <c r="R10" s="36"/>
      <c r="S10" s="38"/>
      <c r="T10" s="36"/>
      <c r="U10" s="38"/>
      <c r="V10" s="36"/>
      <c r="W10" s="38"/>
      <c r="X10" s="36"/>
      <c r="Y10" s="38"/>
      <c r="Z10" s="36" t="s">
        <v>43</v>
      </c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50"/>
    </row>
    <row r="11" spans="1:46" ht="12.75">
      <c r="A11" s="104" t="s">
        <v>29</v>
      </c>
      <c r="B11" s="102"/>
      <c r="C11" s="37" t="s">
        <v>44</v>
      </c>
      <c r="D11" s="36" t="s">
        <v>44</v>
      </c>
      <c r="E11" s="38" t="s">
        <v>43</v>
      </c>
      <c r="F11" s="36" t="s">
        <v>44</v>
      </c>
      <c r="G11" s="37"/>
      <c r="H11" s="36" t="s">
        <v>43</v>
      </c>
      <c r="I11" s="37" t="s">
        <v>44</v>
      </c>
      <c r="J11" s="36"/>
      <c r="K11" s="38" t="s">
        <v>43</v>
      </c>
      <c r="L11" s="36" t="s">
        <v>44</v>
      </c>
      <c r="M11" s="38"/>
      <c r="N11" s="36"/>
      <c r="O11" s="38"/>
      <c r="P11" s="36"/>
      <c r="Q11" s="38"/>
      <c r="R11" s="36" t="s">
        <v>59</v>
      </c>
      <c r="S11" s="38" t="s">
        <v>44</v>
      </c>
      <c r="T11" s="36"/>
      <c r="U11" s="38" t="s">
        <v>41</v>
      </c>
      <c r="V11" s="36"/>
      <c r="W11" s="38" t="s">
        <v>43</v>
      </c>
      <c r="X11" s="36"/>
      <c r="Y11" s="38"/>
      <c r="Z11" s="36"/>
      <c r="AA11" s="38"/>
      <c r="AB11" s="36"/>
      <c r="AC11" s="38"/>
      <c r="AD11" s="36"/>
      <c r="AE11" s="38"/>
      <c r="AF11" s="36"/>
      <c r="AG11" s="38"/>
      <c r="AH11" s="36"/>
      <c r="AI11" s="38"/>
      <c r="AJ11" s="36"/>
      <c r="AK11" s="38"/>
      <c r="AL11" s="36"/>
      <c r="AM11" s="38"/>
      <c r="AN11" s="36"/>
      <c r="AO11" s="38"/>
      <c r="AP11" s="36"/>
      <c r="AQ11" s="38"/>
      <c r="AR11" s="36"/>
      <c r="AS11" s="38"/>
      <c r="AT11" s="50"/>
    </row>
    <row r="12" spans="1:46" ht="12.75">
      <c r="A12" s="104" t="s">
        <v>73</v>
      </c>
      <c r="B12" s="102"/>
      <c r="C12" s="37"/>
      <c r="D12" s="36"/>
      <c r="E12" s="38"/>
      <c r="F12" s="36"/>
      <c r="G12" s="37"/>
      <c r="H12" s="36"/>
      <c r="I12" s="37"/>
      <c r="J12" s="36"/>
      <c r="K12" s="38"/>
      <c r="L12" s="36"/>
      <c r="M12" s="38"/>
      <c r="N12" s="36"/>
      <c r="O12" s="38"/>
      <c r="P12" s="36"/>
      <c r="Q12" s="38"/>
      <c r="R12" s="36"/>
      <c r="S12" s="38"/>
      <c r="T12" s="36"/>
      <c r="U12" s="38"/>
      <c r="V12" s="36"/>
      <c r="W12" s="38"/>
      <c r="X12" s="36"/>
      <c r="Y12" s="38"/>
      <c r="Z12" s="36"/>
      <c r="AA12" s="38"/>
      <c r="AB12" s="36"/>
      <c r="AC12" s="38"/>
      <c r="AD12" s="36"/>
      <c r="AE12" s="38"/>
      <c r="AF12" s="36"/>
      <c r="AG12" s="38"/>
      <c r="AH12" s="36"/>
      <c r="AI12" s="38"/>
      <c r="AJ12" s="36" t="s">
        <v>44</v>
      </c>
      <c r="AK12" s="38"/>
      <c r="AL12" s="36"/>
      <c r="AM12" s="38"/>
      <c r="AN12" s="36"/>
      <c r="AO12" s="38"/>
      <c r="AP12" s="36"/>
      <c r="AQ12" s="38"/>
      <c r="AR12" s="36"/>
      <c r="AS12" s="38"/>
      <c r="AT12" s="50"/>
    </row>
    <row r="13" spans="1:46" ht="12.75">
      <c r="A13" s="104" t="s">
        <v>51</v>
      </c>
      <c r="B13" s="102"/>
      <c r="C13" s="37"/>
      <c r="D13" s="36"/>
      <c r="E13" s="38"/>
      <c r="F13" s="36"/>
      <c r="G13" s="37"/>
      <c r="H13" s="36"/>
      <c r="I13" s="37"/>
      <c r="J13" s="36"/>
      <c r="K13" s="38"/>
      <c r="L13" s="36" t="s">
        <v>52</v>
      </c>
      <c r="M13" s="38"/>
      <c r="N13" s="36"/>
      <c r="O13" s="38"/>
      <c r="P13" s="36"/>
      <c r="Q13" s="38"/>
      <c r="R13" s="36"/>
      <c r="S13" s="38"/>
      <c r="T13" s="36"/>
      <c r="U13" s="38"/>
      <c r="V13" s="36"/>
      <c r="W13" s="38"/>
      <c r="X13" s="36"/>
      <c r="Y13" s="38"/>
      <c r="Z13" s="36"/>
      <c r="AA13" s="38"/>
      <c r="AB13" s="36"/>
      <c r="AC13" s="38"/>
      <c r="AD13" s="36"/>
      <c r="AE13" s="38"/>
      <c r="AF13" s="36"/>
      <c r="AG13" s="38"/>
      <c r="AH13" s="36"/>
      <c r="AI13" s="38"/>
      <c r="AJ13" s="36"/>
      <c r="AK13" s="38"/>
      <c r="AL13" s="36"/>
      <c r="AM13" s="38"/>
      <c r="AN13" s="36"/>
      <c r="AO13" s="38"/>
      <c r="AP13" s="36"/>
      <c r="AQ13" s="38"/>
      <c r="AR13" s="36"/>
      <c r="AS13" s="38"/>
      <c r="AT13" s="50"/>
    </row>
    <row r="14" spans="1:46" ht="12.75">
      <c r="A14" s="104" t="s">
        <v>64</v>
      </c>
      <c r="B14" s="102"/>
      <c r="C14" s="37"/>
      <c r="D14" s="36"/>
      <c r="E14" s="38"/>
      <c r="F14" s="36"/>
      <c r="G14" s="37"/>
      <c r="H14" s="36"/>
      <c r="I14" s="37"/>
      <c r="J14" s="36"/>
      <c r="K14" s="38"/>
      <c r="L14" s="36"/>
      <c r="M14" s="38"/>
      <c r="N14" s="36"/>
      <c r="O14" s="38"/>
      <c r="P14" s="36"/>
      <c r="Q14" s="38"/>
      <c r="R14" s="36"/>
      <c r="S14" s="38"/>
      <c r="T14" s="36" t="s">
        <v>44</v>
      </c>
      <c r="U14" s="38"/>
      <c r="V14" s="36"/>
      <c r="W14" s="38" t="s">
        <v>42</v>
      </c>
      <c r="X14" s="36"/>
      <c r="Y14" s="38" t="s">
        <v>43</v>
      </c>
      <c r="Z14" s="36" t="s">
        <v>43</v>
      </c>
      <c r="AA14" s="38"/>
      <c r="AB14" s="36"/>
      <c r="AC14" s="38"/>
      <c r="AD14" s="36"/>
      <c r="AE14" s="38"/>
      <c r="AF14" s="36"/>
      <c r="AG14" s="38"/>
      <c r="AH14" s="36"/>
      <c r="AI14" s="38"/>
      <c r="AJ14" s="36"/>
      <c r="AK14" s="87" t="s">
        <v>58</v>
      </c>
      <c r="AL14" s="36"/>
      <c r="AM14" s="38"/>
      <c r="AN14" s="36" t="s">
        <v>41</v>
      </c>
      <c r="AO14" s="38" t="s">
        <v>43</v>
      </c>
      <c r="AP14" s="36"/>
      <c r="AQ14" s="38"/>
      <c r="AR14" s="36"/>
      <c r="AS14" s="38"/>
      <c r="AT14" s="50"/>
    </row>
    <row r="15" spans="1:46" ht="12.75">
      <c r="A15" s="104" t="s">
        <v>65</v>
      </c>
      <c r="B15" s="102"/>
      <c r="C15" s="37"/>
      <c r="D15" s="36"/>
      <c r="E15" s="38"/>
      <c r="F15" s="36"/>
      <c r="G15" s="37"/>
      <c r="H15" s="36"/>
      <c r="I15" s="37"/>
      <c r="J15" s="36"/>
      <c r="K15" s="38"/>
      <c r="L15" s="36"/>
      <c r="M15" s="38"/>
      <c r="N15" s="36"/>
      <c r="O15" s="38"/>
      <c r="P15" s="36"/>
      <c r="Q15" s="38"/>
      <c r="R15" s="36"/>
      <c r="S15" s="38"/>
      <c r="T15" s="36"/>
      <c r="U15" s="38"/>
      <c r="V15" s="36"/>
      <c r="W15" s="38"/>
      <c r="X15" s="36"/>
      <c r="Y15" s="38" t="s">
        <v>43</v>
      </c>
      <c r="Z15" s="36"/>
      <c r="AA15" s="38"/>
      <c r="AB15" s="36"/>
      <c r="AC15" s="38"/>
      <c r="AD15" s="36"/>
      <c r="AE15" s="38"/>
      <c r="AF15" s="36"/>
      <c r="AG15" s="38"/>
      <c r="AH15" s="36"/>
      <c r="AI15" s="38"/>
      <c r="AJ15" s="36"/>
      <c r="AK15" s="38"/>
      <c r="AL15" s="36"/>
      <c r="AM15" s="38"/>
      <c r="AN15" s="36"/>
      <c r="AO15" s="38"/>
      <c r="AP15" s="36"/>
      <c r="AQ15" s="38"/>
      <c r="AR15" s="36"/>
      <c r="AS15" s="38"/>
      <c r="AT15" s="50"/>
    </row>
    <row r="16" spans="1:46" ht="12.75">
      <c r="A16" s="104" t="s">
        <v>31</v>
      </c>
      <c r="B16" s="102"/>
      <c r="C16" s="37" t="s">
        <v>41</v>
      </c>
      <c r="D16" s="36" t="s">
        <v>41</v>
      </c>
      <c r="E16" s="38" t="s">
        <v>43</v>
      </c>
      <c r="F16" s="36" t="s">
        <v>41</v>
      </c>
      <c r="G16" s="37"/>
      <c r="H16" s="36" t="s">
        <v>43</v>
      </c>
      <c r="I16" s="37" t="s">
        <v>41</v>
      </c>
      <c r="J16" s="36"/>
      <c r="K16" s="38" t="s">
        <v>43</v>
      </c>
      <c r="L16" s="36" t="s">
        <v>44</v>
      </c>
      <c r="M16" s="38"/>
      <c r="N16" s="36" t="s">
        <v>55</v>
      </c>
      <c r="O16" s="38" t="s">
        <v>58</v>
      </c>
      <c r="P16" s="36"/>
      <c r="Q16" s="38"/>
      <c r="R16" s="36" t="s">
        <v>59</v>
      </c>
      <c r="S16" s="38" t="s">
        <v>44</v>
      </c>
      <c r="T16" s="36" t="s">
        <v>44</v>
      </c>
      <c r="U16" s="38" t="s">
        <v>44</v>
      </c>
      <c r="V16" s="36" t="s">
        <v>44</v>
      </c>
      <c r="W16" s="38" t="s">
        <v>43</v>
      </c>
      <c r="X16" s="36"/>
      <c r="Y16" s="38"/>
      <c r="Z16" s="36" t="s">
        <v>43</v>
      </c>
      <c r="AA16" s="38" t="s">
        <v>43</v>
      </c>
      <c r="AB16" s="36" t="s">
        <v>44</v>
      </c>
      <c r="AC16" s="38" t="s">
        <v>43</v>
      </c>
      <c r="AD16" s="36"/>
      <c r="AE16" s="38"/>
      <c r="AF16" s="36" t="s">
        <v>44</v>
      </c>
      <c r="AG16" s="38"/>
      <c r="AH16" s="36" t="s">
        <v>43</v>
      </c>
      <c r="AI16" s="38" t="s">
        <v>44</v>
      </c>
      <c r="AJ16" s="36"/>
      <c r="AK16" s="87" t="s">
        <v>58</v>
      </c>
      <c r="AL16" s="36" t="s">
        <v>43</v>
      </c>
      <c r="AM16" s="38" t="s">
        <v>43</v>
      </c>
      <c r="AN16" s="36"/>
      <c r="AO16" s="38"/>
      <c r="AP16" s="36"/>
      <c r="AQ16" s="38"/>
      <c r="AR16" s="36"/>
      <c r="AS16" s="38"/>
      <c r="AT16" s="50"/>
    </row>
    <row r="17" spans="1:46" ht="12.75">
      <c r="A17" s="104" t="s">
        <v>70</v>
      </c>
      <c r="B17" s="102"/>
      <c r="C17" s="37"/>
      <c r="D17" s="36"/>
      <c r="E17" s="38"/>
      <c r="F17" s="36"/>
      <c r="G17" s="37"/>
      <c r="H17" s="36"/>
      <c r="I17" s="37"/>
      <c r="J17" s="36"/>
      <c r="K17" s="38"/>
      <c r="L17" s="36"/>
      <c r="M17" s="38"/>
      <c r="N17" s="36"/>
      <c r="O17" s="38"/>
      <c r="P17" s="36"/>
      <c r="Q17" s="38"/>
      <c r="R17" s="36"/>
      <c r="S17" s="38"/>
      <c r="T17" s="36"/>
      <c r="U17" s="38"/>
      <c r="V17" s="36"/>
      <c r="W17" s="38"/>
      <c r="X17" s="36"/>
      <c r="Y17" s="38"/>
      <c r="Z17" s="36"/>
      <c r="AA17" s="38" t="s">
        <v>43</v>
      </c>
      <c r="AB17" s="36"/>
      <c r="AC17" s="38"/>
      <c r="AD17" s="36"/>
      <c r="AE17" s="38" t="s">
        <v>44</v>
      </c>
      <c r="AF17" s="36"/>
      <c r="AG17" s="38"/>
      <c r="AH17" s="36"/>
      <c r="AI17" s="38"/>
      <c r="AJ17" s="36"/>
      <c r="AK17" s="87" t="s">
        <v>58</v>
      </c>
      <c r="AL17" s="36"/>
      <c r="AM17" s="38"/>
      <c r="AN17" s="36" t="s">
        <v>44</v>
      </c>
      <c r="AO17" s="38"/>
      <c r="AP17" s="36"/>
      <c r="AQ17" s="38"/>
      <c r="AR17" s="36"/>
      <c r="AS17" s="38"/>
      <c r="AT17" s="50"/>
    </row>
    <row r="18" spans="1:46" ht="12.75">
      <c r="A18" s="104" t="s">
        <v>71</v>
      </c>
      <c r="B18" s="102"/>
      <c r="C18" s="37"/>
      <c r="D18" s="36"/>
      <c r="E18" s="38"/>
      <c r="F18" s="36"/>
      <c r="G18" s="37"/>
      <c r="H18" s="36"/>
      <c r="I18" s="37"/>
      <c r="J18" s="36"/>
      <c r="K18" s="38"/>
      <c r="L18" s="36"/>
      <c r="M18" s="38"/>
      <c r="N18" s="36"/>
      <c r="O18" s="38"/>
      <c r="P18" s="36"/>
      <c r="Q18" s="38" t="s">
        <v>43</v>
      </c>
      <c r="R18" s="36"/>
      <c r="S18" s="38"/>
      <c r="T18" s="36" t="s">
        <v>41</v>
      </c>
      <c r="U18" s="38"/>
      <c r="V18" s="36"/>
      <c r="W18" s="38"/>
      <c r="X18" s="36"/>
      <c r="Y18" s="38"/>
      <c r="Z18" s="36"/>
      <c r="AA18" s="38"/>
      <c r="AB18" s="36"/>
      <c r="AC18" s="38"/>
      <c r="AD18" s="36"/>
      <c r="AE18" s="38"/>
      <c r="AF18" s="36"/>
      <c r="AG18" s="38"/>
      <c r="AH18" s="36"/>
      <c r="AI18" s="38"/>
      <c r="AJ18" s="36"/>
      <c r="AK18" s="38"/>
      <c r="AL18" s="36"/>
      <c r="AM18" s="38"/>
      <c r="AN18" s="36" t="s">
        <v>44</v>
      </c>
      <c r="AO18" s="38" t="s">
        <v>43</v>
      </c>
      <c r="AP18" s="36"/>
      <c r="AQ18" s="38"/>
      <c r="AR18" s="36"/>
      <c r="AS18" s="38"/>
      <c r="AT18" s="50"/>
    </row>
    <row r="19" spans="1:46" ht="12.75">
      <c r="A19" s="104" t="s">
        <v>53</v>
      </c>
      <c r="B19" s="102"/>
      <c r="C19" s="37"/>
      <c r="D19" s="36"/>
      <c r="E19" s="38"/>
      <c r="F19" s="36"/>
      <c r="G19" s="37"/>
      <c r="H19" s="36"/>
      <c r="I19" s="37"/>
      <c r="J19" s="36"/>
      <c r="K19" s="38"/>
      <c r="L19" s="36"/>
      <c r="M19" s="38" t="s">
        <v>43</v>
      </c>
      <c r="N19" s="36" t="s">
        <v>55</v>
      </c>
      <c r="O19" s="38"/>
      <c r="P19" s="36"/>
      <c r="Q19" s="38"/>
      <c r="R19" s="36"/>
      <c r="S19" s="38" t="s">
        <v>41</v>
      </c>
      <c r="T19" s="36" t="s">
        <v>41</v>
      </c>
      <c r="U19" s="38"/>
      <c r="V19" s="36"/>
      <c r="W19" s="38" t="s">
        <v>43</v>
      </c>
      <c r="X19" s="36"/>
      <c r="Y19" s="38"/>
      <c r="Z19" s="36"/>
      <c r="AA19" s="38"/>
      <c r="AB19" s="36"/>
      <c r="AC19" s="38"/>
      <c r="AD19" s="36"/>
      <c r="AE19" s="38"/>
      <c r="AF19" s="36"/>
      <c r="AG19" s="38"/>
      <c r="AH19" s="36"/>
      <c r="AI19" s="38"/>
      <c r="AJ19" s="36"/>
      <c r="AK19" s="38"/>
      <c r="AL19" s="36"/>
      <c r="AM19" s="38"/>
      <c r="AN19" s="36"/>
      <c r="AO19" s="38"/>
      <c r="AP19" s="36"/>
      <c r="AQ19" s="38"/>
      <c r="AR19" s="36"/>
      <c r="AS19" s="38"/>
      <c r="AT19" s="50"/>
    </row>
    <row r="20" spans="1:46" ht="12.75">
      <c r="A20" s="104" t="s">
        <v>54</v>
      </c>
      <c r="B20" s="102"/>
      <c r="C20" s="37"/>
      <c r="D20" s="36"/>
      <c r="E20" s="38"/>
      <c r="F20" s="36"/>
      <c r="G20" s="37"/>
      <c r="H20" s="36"/>
      <c r="I20" s="37"/>
      <c r="J20" s="36"/>
      <c r="K20" s="38"/>
      <c r="L20" s="36"/>
      <c r="M20" s="38" t="s">
        <v>43</v>
      </c>
      <c r="N20" s="36" t="s">
        <v>55</v>
      </c>
      <c r="O20" s="38"/>
      <c r="P20" s="36"/>
      <c r="Q20" s="38"/>
      <c r="R20" s="36"/>
      <c r="S20" s="38" t="s">
        <v>44</v>
      </c>
      <c r="T20" s="36" t="s">
        <v>44</v>
      </c>
      <c r="U20" s="38"/>
      <c r="V20" s="36"/>
      <c r="W20" s="38"/>
      <c r="X20" s="36"/>
      <c r="Y20" s="38"/>
      <c r="Z20" s="36"/>
      <c r="AA20" s="38"/>
      <c r="AB20" s="36"/>
      <c r="AC20" s="38"/>
      <c r="AD20" s="36"/>
      <c r="AE20" s="38"/>
      <c r="AF20" s="36"/>
      <c r="AG20" s="38"/>
      <c r="AH20" s="36"/>
      <c r="AI20" s="38"/>
      <c r="AJ20" s="36"/>
      <c r="AK20" s="38"/>
      <c r="AL20" s="36"/>
      <c r="AM20" s="38"/>
      <c r="AN20" s="36"/>
      <c r="AO20" s="38"/>
      <c r="AP20" s="36"/>
      <c r="AQ20" s="38"/>
      <c r="AR20" s="36"/>
      <c r="AS20" s="38"/>
      <c r="AT20" s="50"/>
    </row>
    <row r="21" spans="1:46" ht="12.75">
      <c r="A21" s="104" t="s">
        <v>74</v>
      </c>
      <c r="B21" s="102"/>
      <c r="C21" s="37"/>
      <c r="D21" s="36"/>
      <c r="E21" s="38"/>
      <c r="F21" s="36"/>
      <c r="G21" s="37"/>
      <c r="H21" s="36"/>
      <c r="I21" s="37"/>
      <c r="J21" s="36"/>
      <c r="K21" s="38"/>
      <c r="L21" s="36"/>
      <c r="M21" s="38"/>
      <c r="N21" s="36"/>
      <c r="O21" s="38"/>
      <c r="P21" s="36"/>
      <c r="Q21" s="38"/>
      <c r="R21" s="36"/>
      <c r="S21" s="38"/>
      <c r="T21" s="36"/>
      <c r="U21" s="38"/>
      <c r="V21" s="36"/>
      <c r="W21" s="38"/>
      <c r="X21" s="36"/>
      <c r="Y21" s="38"/>
      <c r="Z21" s="36"/>
      <c r="AA21" s="38"/>
      <c r="AB21" s="36"/>
      <c r="AC21" s="38"/>
      <c r="AD21" s="36"/>
      <c r="AE21" s="38"/>
      <c r="AF21" s="36"/>
      <c r="AG21" s="87" t="s">
        <v>42</v>
      </c>
      <c r="AH21" s="36"/>
      <c r="AI21" s="38"/>
      <c r="AJ21" s="36"/>
      <c r="AK21" s="38"/>
      <c r="AL21" s="36"/>
      <c r="AM21" s="38"/>
      <c r="AN21" s="36"/>
      <c r="AO21" s="38"/>
      <c r="AP21" s="36"/>
      <c r="AQ21" s="38"/>
      <c r="AR21" s="36"/>
      <c r="AS21" s="38"/>
      <c r="AT21" s="50"/>
    </row>
    <row r="22" spans="1:46" ht="12.75">
      <c r="A22" s="104" t="s">
        <v>20</v>
      </c>
      <c r="B22" s="102" t="s">
        <v>43</v>
      </c>
      <c r="C22" s="37" t="s">
        <v>44</v>
      </c>
      <c r="D22" s="36"/>
      <c r="E22" s="38" t="s">
        <v>43</v>
      </c>
      <c r="F22" s="36" t="s">
        <v>44</v>
      </c>
      <c r="G22" s="37"/>
      <c r="H22" s="36"/>
      <c r="I22" s="37" t="s">
        <v>44</v>
      </c>
      <c r="J22" s="36" t="s">
        <v>43</v>
      </c>
      <c r="K22" s="38" t="s">
        <v>43</v>
      </c>
      <c r="L22" s="36" t="s">
        <v>44</v>
      </c>
      <c r="M22" s="38"/>
      <c r="N22" s="36"/>
      <c r="O22" s="38" t="s">
        <v>58</v>
      </c>
      <c r="P22" s="36"/>
      <c r="Q22" s="38"/>
      <c r="R22" s="36"/>
      <c r="S22" s="38"/>
      <c r="T22" s="36"/>
      <c r="U22" s="38" t="s">
        <v>44</v>
      </c>
      <c r="V22" s="36" t="s">
        <v>44</v>
      </c>
      <c r="W22" s="38"/>
      <c r="X22" s="36"/>
      <c r="Y22" s="38"/>
      <c r="Z22" s="36"/>
      <c r="AA22" s="38"/>
      <c r="AB22" s="36"/>
      <c r="AC22" s="38"/>
      <c r="AD22" s="36"/>
      <c r="AE22" s="38"/>
      <c r="AF22" s="36" t="s">
        <v>44</v>
      </c>
      <c r="AG22" s="38" t="s">
        <v>43</v>
      </c>
      <c r="AH22" s="36" t="s">
        <v>43</v>
      </c>
      <c r="AI22" s="38"/>
      <c r="AJ22" s="36"/>
      <c r="AK22" s="38"/>
      <c r="AL22" s="36" t="s">
        <v>43</v>
      </c>
      <c r="AM22" s="38" t="s">
        <v>43</v>
      </c>
      <c r="AN22" s="36" t="s">
        <v>44</v>
      </c>
      <c r="AO22" s="38"/>
      <c r="AP22" s="36"/>
      <c r="AQ22" s="38"/>
      <c r="AR22" s="36"/>
      <c r="AS22" s="38"/>
      <c r="AT22" s="50"/>
    </row>
    <row r="23" spans="1:46" ht="12.75">
      <c r="A23" s="104" t="s">
        <v>22</v>
      </c>
      <c r="B23" s="102" t="s">
        <v>43</v>
      </c>
      <c r="C23" s="37" t="s">
        <v>44</v>
      </c>
      <c r="D23" s="36"/>
      <c r="E23" s="38" t="s">
        <v>43</v>
      </c>
      <c r="F23" s="36"/>
      <c r="G23" s="37"/>
      <c r="H23" s="36" t="s">
        <v>43</v>
      </c>
      <c r="I23" s="37" t="s">
        <v>44</v>
      </c>
      <c r="J23" s="36"/>
      <c r="K23" s="38" t="s">
        <v>43</v>
      </c>
      <c r="L23" s="36"/>
      <c r="M23" s="38"/>
      <c r="N23" s="36"/>
      <c r="O23" s="38"/>
      <c r="P23" s="36"/>
      <c r="Q23" s="38"/>
      <c r="R23" s="36"/>
      <c r="S23" s="38"/>
      <c r="T23" s="36"/>
      <c r="U23" s="38"/>
      <c r="V23" s="36"/>
      <c r="W23" s="38"/>
      <c r="X23" s="36"/>
      <c r="Y23" s="38"/>
      <c r="Z23" s="36" t="s">
        <v>43</v>
      </c>
      <c r="AA23" s="38" t="s">
        <v>43</v>
      </c>
      <c r="AB23" s="36" t="s">
        <v>44</v>
      </c>
      <c r="AC23" s="38" t="s">
        <v>43</v>
      </c>
      <c r="AD23" s="36"/>
      <c r="AE23" s="38" t="s">
        <v>44</v>
      </c>
      <c r="AF23" s="36"/>
      <c r="AG23" s="38"/>
      <c r="AH23" s="36" t="s">
        <v>43</v>
      </c>
      <c r="AI23" s="38"/>
      <c r="AJ23" s="36"/>
      <c r="AK23" s="87" t="s">
        <v>58</v>
      </c>
      <c r="AL23" s="36" t="s">
        <v>43</v>
      </c>
      <c r="AM23" s="38" t="s">
        <v>43</v>
      </c>
      <c r="AN23" s="36"/>
      <c r="AO23" s="38"/>
      <c r="AP23" s="36"/>
      <c r="AQ23" s="38"/>
      <c r="AR23" s="36"/>
      <c r="AS23" s="38"/>
      <c r="AT23" s="50"/>
    </row>
    <row r="24" spans="1:46" ht="12.75">
      <c r="A24" s="104" t="s">
        <v>28</v>
      </c>
      <c r="B24" s="102"/>
      <c r="C24" s="37"/>
      <c r="D24" s="36" t="s">
        <v>41</v>
      </c>
      <c r="E24" s="38" t="s">
        <v>42</v>
      </c>
      <c r="F24" s="36" t="s">
        <v>41</v>
      </c>
      <c r="G24" s="37"/>
      <c r="H24" s="36"/>
      <c r="I24" s="37"/>
      <c r="J24" s="36" t="s">
        <v>42</v>
      </c>
      <c r="K24" s="38" t="s">
        <v>42</v>
      </c>
      <c r="L24" s="36"/>
      <c r="M24" s="38"/>
      <c r="N24" s="36" t="s">
        <v>56</v>
      </c>
      <c r="O24" s="38"/>
      <c r="P24" s="36"/>
      <c r="Q24" s="38"/>
      <c r="R24" s="36"/>
      <c r="S24" s="38"/>
      <c r="T24" s="36"/>
      <c r="U24" s="38"/>
      <c r="V24" s="36"/>
      <c r="W24" s="38"/>
      <c r="X24" s="36"/>
      <c r="Y24" s="38"/>
      <c r="Z24" s="36"/>
      <c r="AA24" s="38"/>
      <c r="AB24" s="36"/>
      <c r="AC24" s="38"/>
      <c r="AD24" s="36"/>
      <c r="AE24" s="38"/>
      <c r="AF24" s="36"/>
      <c r="AG24" s="38" t="s">
        <v>43</v>
      </c>
      <c r="AH24" s="36"/>
      <c r="AI24" s="38" t="s">
        <v>44</v>
      </c>
      <c r="AJ24" s="36" t="s">
        <v>44</v>
      </c>
      <c r="AK24" s="38"/>
      <c r="AL24" s="36"/>
      <c r="AM24" s="38"/>
      <c r="AN24" s="36"/>
      <c r="AO24" s="38"/>
      <c r="AP24" s="36"/>
      <c r="AQ24" s="38"/>
      <c r="AR24" s="36"/>
      <c r="AS24" s="38"/>
      <c r="AT24" s="50"/>
    </row>
    <row r="25" spans="1:46" ht="12.75">
      <c r="A25" s="104" t="s">
        <v>72</v>
      </c>
      <c r="B25" s="102"/>
      <c r="C25" s="37"/>
      <c r="D25" s="36"/>
      <c r="E25" s="38"/>
      <c r="F25" s="36"/>
      <c r="G25" s="37"/>
      <c r="H25" s="36"/>
      <c r="I25" s="37"/>
      <c r="J25" s="36"/>
      <c r="K25" s="38"/>
      <c r="L25" s="36"/>
      <c r="M25" s="38"/>
      <c r="N25" s="36"/>
      <c r="O25" s="38"/>
      <c r="P25" s="36"/>
      <c r="Q25" s="38"/>
      <c r="R25" s="36"/>
      <c r="S25" s="38"/>
      <c r="T25" s="36"/>
      <c r="U25" s="38"/>
      <c r="V25" s="36"/>
      <c r="W25" s="38"/>
      <c r="X25" s="36"/>
      <c r="Y25" s="38"/>
      <c r="Z25" s="36"/>
      <c r="AA25" s="38"/>
      <c r="AB25" s="36"/>
      <c r="AC25" s="38"/>
      <c r="AD25" s="36"/>
      <c r="AE25" s="87"/>
      <c r="AF25" s="36"/>
      <c r="AG25" s="38"/>
      <c r="AH25" s="36"/>
      <c r="AI25" s="38"/>
      <c r="AJ25" s="36"/>
      <c r="AK25" s="38"/>
      <c r="AL25" s="36"/>
      <c r="AM25" s="38"/>
      <c r="AN25" s="36" t="s">
        <v>44</v>
      </c>
      <c r="AO25" s="38"/>
      <c r="AP25" s="36"/>
      <c r="AQ25" s="38"/>
      <c r="AR25" s="36"/>
      <c r="AS25" s="38"/>
      <c r="AT25" s="50"/>
    </row>
    <row r="26" spans="1:46" ht="12.75">
      <c r="A26" s="104" t="s">
        <v>30</v>
      </c>
      <c r="B26" s="102" t="s">
        <v>42</v>
      </c>
      <c r="C26" s="37"/>
      <c r="D26" s="36" t="s">
        <v>41</v>
      </c>
      <c r="E26" s="38" t="s">
        <v>42</v>
      </c>
      <c r="F26" s="36" t="s">
        <v>41</v>
      </c>
      <c r="G26" s="37"/>
      <c r="H26" s="36" t="s">
        <v>42</v>
      </c>
      <c r="I26" s="37" t="s">
        <v>41</v>
      </c>
      <c r="J26" s="36"/>
      <c r="K26" s="38" t="s">
        <v>42</v>
      </c>
      <c r="L26" s="36" t="s">
        <v>41</v>
      </c>
      <c r="M26" s="38" t="s">
        <v>42</v>
      </c>
      <c r="N26" s="36" t="s">
        <v>56</v>
      </c>
      <c r="O26" s="38" t="s">
        <v>57</v>
      </c>
      <c r="P26" s="36"/>
      <c r="Q26" s="38" t="s">
        <v>43</v>
      </c>
      <c r="R26" s="36" t="s">
        <v>52</v>
      </c>
      <c r="S26" s="38" t="s">
        <v>41</v>
      </c>
      <c r="T26" s="36" t="s">
        <v>41</v>
      </c>
      <c r="U26" s="38" t="s">
        <v>41</v>
      </c>
      <c r="V26" s="36" t="s">
        <v>41</v>
      </c>
      <c r="W26" s="38"/>
      <c r="X26" s="36"/>
      <c r="Y26" s="38" t="s">
        <v>42</v>
      </c>
      <c r="Z26" s="36" t="s">
        <v>42</v>
      </c>
      <c r="AA26" s="38" t="s">
        <v>42</v>
      </c>
      <c r="AB26" s="36"/>
      <c r="AC26" s="38" t="s">
        <v>42</v>
      </c>
      <c r="AD26" s="36"/>
      <c r="AE26" s="87" t="s">
        <v>41</v>
      </c>
      <c r="AF26" s="36" t="s">
        <v>41</v>
      </c>
      <c r="AG26" s="38"/>
      <c r="AH26" s="36" t="s">
        <v>42</v>
      </c>
      <c r="AI26" s="87" t="s">
        <v>41</v>
      </c>
      <c r="AJ26" s="36"/>
      <c r="AK26" s="87" t="s">
        <v>57</v>
      </c>
      <c r="AL26" s="86" t="s">
        <v>42</v>
      </c>
      <c r="AM26" s="38" t="s">
        <v>42</v>
      </c>
      <c r="AN26" s="36"/>
      <c r="AO26" s="38" t="s">
        <v>42</v>
      </c>
      <c r="AP26" s="36"/>
      <c r="AQ26" s="38"/>
      <c r="AR26" s="36"/>
      <c r="AS26" s="38"/>
      <c r="AT26" s="50"/>
    </row>
    <row r="27" spans="1:46" ht="12.75">
      <c r="A27" s="104" t="s">
        <v>24</v>
      </c>
      <c r="B27" s="102" t="s">
        <v>43</v>
      </c>
      <c r="C27" s="37" t="s">
        <v>44</v>
      </c>
      <c r="D27" s="36" t="s">
        <v>44</v>
      </c>
      <c r="E27" s="38"/>
      <c r="F27" s="36" t="s">
        <v>44</v>
      </c>
      <c r="G27" s="37"/>
      <c r="H27" s="36" t="s">
        <v>43</v>
      </c>
      <c r="I27" s="37"/>
      <c r="J27" s="36" t="s">
        <v>43</v>
      </c>
      <c r="K27" s="38" t="s">
        <v>43</v>
      </c>
      <c r="L27" s="36"/>
      <c r="M27" s="38" t="s">
        <v>43</v>
      </c>
      <c r="N27" s="36"/>
      <c r="O27" s="38"/>
      <c r="P27" s="36"/>
      <c r="Q27" s="38"/>
      <c r="R27" s="36" t="s">
        <v>59</v>
      </c>
      <c r="S27" s="38" t="s">
        <v>44</v>
      </c>
      <c r="T27" s="36" t="s">
        <v>44</v>
      </c>
      <c r="U27" s="38" t="s">
        <v>44</v>
      </c>
      <c r="V27" s="36" t="s">
        <v>44</v>
      </c>
      <c r="W27" s="38" t="s">
        <v>43</v>
      </c>
      <c r="X27" s="36"/>
      <c r="Y27" s="38" t="s">
        <v>43</v>
      </c>
      <c r="Z27" s="36" t="s">
        <v>43</v>
      </c>
      <c r="AA27" s="38"/>
      <c r="AB27" s="36" t="s">
        <v>44</v>
      </c>
      <c r="AC27" s="38" t="s">
        <v>43</v>
      </c>
      <c r="AD27" s="36"/>
      <c r="AE27" s="38" t="s">
        <v>44</v>
      </c>
      <c r="AF27" s="36" t="s">
        <v>44</v>
      </c>
      <c r="AG27" s="38"/>
      <c r="AH27" s="36" t="s">
        <v>43</v>
      </c>
      <c r="AI27" s="38" t="s">
        <v>44</v>
      </c>
      <c r="AJ27" s="36" t="s">
        <v>44</v>
      </c>
      <c r="AK27" s="38"/>
      <c r="AL27" s="36" t="s">
        <v>43</v>
      </c>
      <c r="AM27" s="38" t="s">
        <v>43</v>
      </c>
      <c r="AN27" s="36"/>
      <c r="AO27" s="38" t="s">
        <v>43</v>
      </c>
      <c r="AP27" s="36"/>
      <c r="AQ27" s="38"/>
      <c r="AR27" s="36"/>
      <c r="AS27" s="38"/>
      <c r="AT27" s="50"/>
    </row>
    <row r="28" spans="1:46" ht="12.75">
      <c r="A28" s="104" t="s">
        <v>26</v>
      </c>
      <c r="B28" s="102"/>
      <c r="C28" s="37" t="s">
        <v>44</v>
      </c>
      <c r="D28" s="36"/>
      <c r="E28" s="38"/>
      <c r="F28" s="36" t="s">
        <v>44</v>
      </c>
      <c r="G28" s="37"/>
      <c r="H28" s="36" t="s">
        <v>42</v>
      </c>
      <c r="I28" s="37" t="s">
        <v>44</v>
      </c>
      <c r="J28" s="36" t="s">
        <v>43</v>
      </c>
      <c r="K28" s="38"/>
      <c r="L28" s="36"/>
      <c r="M28" s="38"/>
      <c r="N28" s="36"/>
      <c r="O28" s="38" t="s">
        <v>58</v>
      </c>
      <c r="P28" s="36"/>
      <c r="Q28" s="38" t="s">
        <v>43</v>
      </c>
      <c r="R28" s="36" t="s">
        <v>59</v>
      </c>
      <c r="S28" s="38" t="s">
        <v>44</v>
      </c>
      <c r="T28" s="36"/>
      <c r="U28" s="38" t="s">
        <v>44</v>
      </c>
      <c r="V28" s="36" t="s">
        <v>44</v>
      </c>
      <c r="W28" s="38"/>
      <c r="X28" s="36"/>
      <c r="Y28" s="38"/>
      <c r="Z28" s="36"/>
      <c r="AA28" s="38"/>
      <c r="AB28" s="36" t="s">
        <v>44</v>
      </c>
      <c r="AC28" s="38" t="s">
        <v>43</v>
      </c>
      <c r="AD28" s="36"/>
      <c r="AE28" s="38" t="s">
        <v>44</v>
      </c>
      <c r="AF28" s="36" t="s">
        <v>44</v>
      </c>
      <c r="AG28" s="38" t="s">
        <v>43</v>
      </c>
      <c r="AH28" s="36"/>
      <c r="AI28" s="38" t="s">
        <v>44</v>
      </c>
      <c r="AJ28" s="36"/>
      <c r="AK28" s="38"/>
      <c r="AL28" s="36"/>
      <c r="AM28" s="38"/>
      <c r="AN28" s="36"/>
      <c r="AO28" s="38"/>
      <c r="AP28" s="36"/>
      <c r="AQ28" s="38"/>
      <c r="AR28" s="36"/>
      <c r="AS28" s="38"/>
      <c r="AT28" s="50"/>
    </row>
    <row r="29" spans="1:46" ht="13.5" thickBot="1">
      <c r="A29" s="105" t="s">
        <v>27</v>
      </c>
      <c r="B29" s="103" t="s">
        <v>43</v>
      </c>
      <c r="C29" s="43"/>
      <c r="D29" s="41" t="s">
        <v>44</v>
      </c>
      <c r="E29" s="42" t="s">
        <v>42</v>
      </c>
      <c r="F29" s="41"/>
      <c r="G29" s="43"/>
      <c r="H29" s="41" t="s">
        <v>42</v>
      </c>
      <c r="I29" s="43"/>
      <c r="J29" s="41" t="s">
        <v>43</v>
      </c>
      <c r="K29" s="42"/>
      <c r="L29" s="41" t="s">
        <v>44</v>
      </c>
      <c r="M29" s="42" t="s">
        <v>43</v>
      </c>
      <c r="N29" s="41" t="s">
        <v>55</v>
      </c>
      <c r="O29" s="42" t="s">
        <v>58</v>
      </c>
      <c r="P29" s="41"/>
      <c r="Q29" s="42" t="s">
        <v>42</v>
      </c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41"/>
      <c r="AG29" s="42"/>
      <c r="AH29" s="41"/>
      <c r="AI29" s="42"/>
      <c r="AJ29" s="86" t="s">
        <v>41</v>
      </c>
      <c r="AK29" s="42"/>
      <c r="AL29" s="41"/>
      <c r="AM29" s="42"/>
      <c r="AN29" s="41"/>
      <c r="AO29" s="42"/>
      <c r="AP29" s="41"/>
      <c r="AQ29" s="42"/>
      <c r="AR29" s="41"/>
      <c r="AS29" s="42"/>
      <c r="AT29" s="51"/>
    </row>
    <row r="30" spans="1:121" s="83" customFormat="1" ht="11.25">
      <c r="A30" s="82"/>
      <c r="H30" s="83" t="s">
        <v>60</v>
      </c>
      <c r="Q30" s="83" t="s">
        <v>61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</row>
    <row r="31" spans="1:14" ht="12.75">
      <c r="A31" s="82" t="s">
        <v>62</v>
      </c>
      <c r="H31" s="47"/>
      <c r="N31" s="47"/>
    </row>
    <row r="32" spans="1:21" ht="12.75">
      <c r="A32" s="82" t="s">
        <v>63</v>
      </c>
      <c r="H32" s="47"/>
      <c r="N32" s="47"/>
      <c r="U32" s="73"/>
    </row>
    <row r="33" ht="13.5" thickBot="1"/>
    <row r="34" spans="1:135" ht="13.5" thickBot="1">
      <c r="A34" s="107"/>
      <c r="B34" s="143" t="s">
        <v>35</v>
      </c>
      <c r="C34" s="144"/>
      <c r="D34" s="98" t="s">
        <v>36</v>
      </c>
      <c r="E34" s="98" t="s">
        <v>37</v>
      </c>
      <c r="F34" s="99" t="s">
        <v>38</v>
      </c>
      <c r="G34" s="145" t="s">
        <v>39</v>
      </c>
      <c r="H34" s="146"/>
      <c r="I34" s="147" t="s">
        <v>40</v>
      </c>
      <c r="J34" s="148"/>
      <c r="K34" s="133" t="s">
        <v>33</v>
      </c>
      <c r="L34" s="140"/>
      <c r="M34" s="68" t="s">
        <v>36</v>
      </c>
      <c r="N34" s="68" t="s">
        <v>37</v>
      </c>
      <c r="O34" s="69" t="s">
        <v>38</v>
      </c>
      <c r="P34" s="133" t="s">
        <v>39</v>
      </c>
      <c r="Q34" s="134"/>
      <c r="R34" s="127" t="s">
        <v>40</v>
      </c>
      <c r="S34" s="128"/>
      <c r="T34" s="133" t="s">
        <v>34</v>
      </c>
      <c r="U34" s="137"/>
      <c r="V34" s="68" t="s">
        <v>36</v>
      </c>
      <c r="W34" s="68" t="s">
        <v>37</v>
      </c>
      <c r="X34" s="69" t="s">
        <v>38</v>
      </c>
      <c r="Y34" s="133" t="s">
        <v>39</v>
      </c>
      <c r="Z34" s="134"/>
      <c r="AA34" s="127" t="s">
        <v>40</v>
      </c>
      <c r="AB34" s="128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 ht="12.75">
      <c r="A35" s="106" t="str">
        <f aca="true" t="shared" si="0" ref="A35:A44">A2</f>
        <v>Alcibiade Andrea</v>
      </c>
      <c r="B35" s="149">
        <f>D35+E35+F35</f>
        <v>20</v>
      </c>
      <c r="C35" s="150"/>
      <c r="D35" s="109">
        <f aca="true" t="shared" si="1" ref="D35:F36">M35+V35</f>
        <v>10</v>
      </c>
      <c r="E35" s="39">
        <f t="shared" si="1"/>
        <v>1</v>
      </c>
      <c r="F35" s="74">
        <f t="shared" si="1"/>
        <v>9</v>
      </c>
      <c r="G35" s="151">
        <f aca="true" t="shared" si="2" ref="G35:G62">D35*3+E35</f>
        <v>31</v>
      </c>
      <c r="H35" s="152"/>
      <c r="I35" s="153">
        <f>IF(B35=0,0,G35/B35)</f>
        <v>1.55</v>
      </c>
      <c r="J35" s="154"/>
      <c r="K35" s="135">
        <f>M35+N35+O35</f>
        <v>0</v>
      </c>
      <c r="L35" s="138"/>
      <c r="M35" s="94">
        <f aca="true" t="shared" si="3" ref="M35:M62">COUNTIF(B2:AT2,"VCr")</f>
        <v>0</v>
      </c>
      <c r="N35" s="70">
        <f aca="true" t="shared" si="4" ref="N35:N62">COUNTIF(B2:AT2,"NCr")</f>
        <v>0</v>
      </c>
      <c r="O35" s="77">
        <f aca="true" t="shared" si="5" ref="O35:O62">COUNTIF(B2:AT2,"PCr")</f>
        <v>0</v>
      </c>
      <c r="P35" s="135">
        <f>M35*3+N35</f>
        <v>0</v>
      </c>
      <c r="Q35" s="136"/>
      <c r="R35" s="129">
        <f>IF(K35=0,0,P35/K35)</f>
        <v>0</v>
      </c>
      <c r="S35" s="130"/>
      <c r="T35" s="135">
        <f>V35+W35+X35</f>
        <v>20</v>
      </c>
      <c r="U35" s="138"/>
      <c r="V35" s="94">
        <f aca="true" t="shared" si="6" ref="V35:V62">COUNTIF(B2:AT2,"VCg")</f>
        <v>10</v>
      </c>
      <c r="W35" s="70">
        <f aca="true" t="shared" si="7" ref="W35:W62">COUNTIF(B2:AT2,"NCg")</f>
        <v>1</v>
      </c>
      <c r="X35" s="77">
        <f aca="true" t="shared" si="8" ref="X35:X62">COUNTIF(B2:AT2,"PCg")</f>
        <v>9</v>
      </c>
      <c r="Y35" s="135">
        <f>V35*3+W35</f>
        <v>31</v>
      </c>
      <c r="Z35" s="136"/>
      <c r="AA35" s="129">
        <f>IF(T35=0,0,Y35/T35)</f>
        <v>1.55</v>
      </c>
      <c r="AB35" s="130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</row>
    <row r="36" spans="1:135" ht="12.75">
      <c r="A36" s="104" t="str">
        <f t="shared" si="0"/>
        <v>Annese Francesco</v>
      </c>
      <c r="B36" s="161">
        <f>D36+E36+F36</f>
        <v>34</v>
      </c>
      <c r="C36" s="162"/>
      <c r="D36" s="110">
        <f t="shared" si="1"/>
        <v>17</v>
      </c>
      <c r="E36" s="85">
        <f t="shared" si="1"/>
        <v>2</v>
      </c>
      <c r="F36" s="91">
        <f t="shared" si="1"/>
        <v>15</v>
      </c>
      <c r="G36" s="122">
        <f>D36*3+E36</f>
        <v>53</v>
      </c>
      <c r="H36" s="123"/>
      <c r="I36" s="124">
        <f>IF(B36=0,0,G36/B36)</f>
        <v>1.5588235294117647</v>
      </c>
      <c r="J36" s="125"/>
      <c r="K36" s="117">
        <f>M36+N36+O36</f>
        <v>30</v>
      </c>
      <c r="L36" s="119"/>
      <c r="M36" s="95">
        <f t="shared" si="3"/>
        <v>15</v>
      </c>
      <c r="N36" s="71">
        <f t="shared" si="4"/>
        <v>2</v>
      </c>
      <c r="O36" s="78">
        <f t="shared" si="5"/>
        <v>13</v>
      </c>
      <c r="P36" s="117">
        <f>M36*3+N36</f>
        <v>47</v>
      </c>
      <c r="Q36" s="118"/>
      <c r="R36" s="115">
        <f>IF(K36=0,0,P36/K36)</f>
        <v>1.5666666666666667</v>
      </c>
      <c r="S36" s="116"/>
      <c r="T36" s="117">
        <f>V36+W36+X36</f>
        <v>4</v>
      </c>
      <c r="U36" s="119"/>
      <c r="V36" s="95">
        <f t="shared" si="6"/>
        <v>2</v>
      </c>
      <c r="W36" s="71">
        <f t="shared" si="7"/>
        <v>0</v>
      </c>
      <c r="X36" s="78">
        <f t="shared" si="8"/>
        <v>2</v>
      </c>
      <c r="Y36" s="117">
        <f>V36*3+W36</f>
        <v>6</v>
      </c>
      <c r="Z36" s="118"/>
      <c r="AA36" s="115">
        <f>IF(T36=0,0,Y36/T36)</f>
        <v>1.5</v>
      </c>
      <c r="AB36" s="116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</row>
    <row r="37" spans="1:135" ht="12.75">
      <c r="A37" s="104" t="str">
        <f t="shared" si="0"/>
        <v>Belli Davide</v>
      </c>
      <c r="B37" s="120">
        <f aca="true" t="shared" si="9" ref="B37:B62">D37+E37+F37</f>
        <v>3</v>
      </c>
      <c r="C37" s="121"/>
      <c r="D37" s="111">
        <f aca="true" t="shared" si="10" ref="D37:F40">M37+V37</f>
        <v>1</v>
      </c>
      <c r="E37" s="37">
        <f t="shared" si="10"/>
        <v>0</v>
      </c>
      <c r="F37" s="75">
        <f t="shared" si="10"/>
        <v>2</v>
      </c>
      <c r="G37" s="122">
        <f t="shared" si="2"/>
        <v>3</v>
      </c>
      <c r="H37" s="123"/>
      <c r="I37" s="124">
        <f aca="true" t="shared" si="11" ref="I37:I62">IF(B37=0,0,G37/B37)</f>
        <v>1</v>
      </c>
      <c r="J37" s="125"/>
      <c r="K37" s="117">
        <f aca="true" t="shared" si="12" ref="K37:K62">M37+N37+O37</f>
        <v>0</v>
      </c>
      <c r="L37" s="119"/>
      <c r="M37" s="95">
        <f t="shared" si="3"/>
        <v>0</v>
      </c>
      <c r="N37" s="71">
        <f t="shared" si="4"/>
        <v>0</v>
      </c>
      <c r="O37" s="78">
        <f t="shared" si="5"/>
        <v>0</v>
      </c>
      <c r="P37" s="117">
        <f aca="true" t="shared" si="13" ref="P37:P62">M37*3+N37</f>
        <v>0</v>
      </c>
      <c r="Q37" s="118"/>
      <c r="R37" s="115">
        <f aca="true" t="shared" si="14" ref="R37:R62">IF(K37=0,0,P37/K37)</f>
        <v>0</v>
      </c>
      <c r="S37" s="116"/>
      <c r="T37" s="117">
        <f aca="true" t="shared" si="15" ref="T37:T62">V37+W37+X37</f>
        <v>3</v>
      </c>
      <c r="U37" s="119"/>
      <c r="V37" s="95">
        <f t="shared" si="6"/>
        <v>1</v>
      </c>
      <c r="W37" s="71">
        <f t="shared" si="7"/>
        <v>0</v>
      </c>
      <c r="X37" s="78">
        <f t="shared" si="8"/>
        <v>2</v>
      </c>
      <c r="Y37" s="117">
        <f aca="true" t="shared" si="16" ref="Y37:Y62">V37*3+W37</f>
        <v>3</v>
      </c>
      <c r="Z37" s="118"/>
      <c r="AA37" s="115">
        <f aca="true" t="shared" si="17" ref="AA37:AA62">IF(T37=0,0,Y37/T37)</f>
        <v>1</v>
      </c>
      <c r="AB37" s="116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</row>
    <row r="38" spans="1:135" ht="12.75">
      <c r="A38" s="104" t="str">
        <f t="shared" si="0"/>
        <v>Caccianini Roberto</v>
      </c>
      <c r="B38" s="120">
        <f t="shared" si="9"/>
        <v>32</v>
      </c>
      <c r="C38" s="121"/>
      <c r="D38" s="111">
        <f t="shared" si="10"/>
        <v>16</v>
      </c>
      <c r="E38" s="37">
        <f t="shared" si="10"/>
        <v>2</v>
      </c>
      <c r="F38" s="75">
        <f t="shared" si="10"/>
        <v>14</v>
      </c>
      <c r="G38" s="122">
        <f t="shared" si="2"/>
        <v>50</v>
      </c>
      <c r="H38" s="123"/>
      <c r="I38" s="124">
        <f t="shared" si="11"/>
        <v>1.5625</v>
      </c>
      <c r="J38" s="125"/>
      <c r="K38" s="117">
        <f t="shared" si="12"/>
        <v>32</v>
      </c>
      <c r="L38" s="119"/>
      <c r="M38" s="95">
        <f t="shared" si="3"/>
        <v>16</v>
      </c>
      <c r="N38" s="71">
        <f t="shared" si="4"/>
        <v>2</v>
      </c>
      <c r="O38" s="78">
        <f t="shared" si="5"/>
        <v>14</v>
      </c>
      <c r="P38" s="117">
        <f t="shared" si="13"/>
        <v>50</v>
      </c>
      <c r="Q38" s="118"/>
      <c r="R38" s="115">
        <f t="shared" si="14"/>
        <v>1.5625</v>
      </c>
      <c r="S38" s="116"/>
      <c r="T38" s="117">
        <f t="shared" si="15"/>
        <v>0</v>
      </c>
      <c r="U38" s="119"/>
      <c r="V38" s="95">
        <f t="shared" si="6"/>
        <v>0</v>
      </c>
      <c r="W38" s="71">
        <f t="shared" si="7"/>
        <v>0</v>
      </c>
      <c r="X38" s="78">
        <f t="shared" si="8"/>
        <v>0</v>
      </c>
      <c r="Y38" s="117">
        <f t="shared" si="16"/>
        <v>0</v>
      </c>
      <c r="Z38" s="118"/>
      <c r="AA38" s="115">
        <f t="shared" si="17"/>
        <v>0</v>
      </c>
      <c r="AB38" s="116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</row>
    <row r="39" spans="1:135" ht="12.75">
      <c r="A39" s="104" t="str">
        <f t="shared" si="0"/>
        <v>Cisotto Fabio</v>
      </c>
      <c r="B39" s="120">
        <f t="shared" si="9"/>
        <v>34</v>
      </c>
      <c r="C39" s="121"/>
      <c r="D39" s="111">
        <f t="shared" si="10"/>
        <v>17</v>
      </c>
      <c r="E39" s="37">
        <f t="shared" si="10"/>
        <v>2</v>
      </c>
      <c r="F39" s="75">
        <f t="shared" si="10"/>
        <v>15</v>
      </c>
      <c r="G39" s="122">
        <f t="shared" si="2"/>
        <v>53</v>
      </c>
      <c r="H39" s="123"/>
      <c r="I39" s="124">
        <f t="shared" si="11"/>
        <v>1.5588235294117647</v>
      </c>
      <c r="J39" s="125"/>
      <c r="K39" s="117">
        <f t="shared" si="12"/>
        <v>34</v>
      </c>
      <c r="L39" s="119"/>
      <c r="M39" s="95">
        <f t="shared" si="3"/>
        <v>17</v>
      </c>
      <c r="N39" s="71">
        <f t="shared" si="4"/>
        <v>2</v>
      </c>
      <c r="O39" s="78">
        <f t="shared" si="5"/>
        <v>15</v>
      </c>
      <c r="P39" s="117">
        <f t="shared" si="13"/>
        <v>53</v>
      </c>
      <c r="Q39" s="118"/>
      <c r="R39" s="115">
        <f t="shared" si="14"/>
        <v>1.5588235294117647</v>
      </c>
      <c r="S39" s="116"/>
      <c r="T39" s="117">
        <f t="shared" si="15"/>
        <v>0</v>
      </c>
      <c r="U39" s="119"/>
      <c r="V39" s="95">
        <f t="shared" si="6"/>
        <v>0</v>
      </c>
      <c r="W39" s="71">
        <f t="shared" si="7"/>
        <v>0</v>
      </c>
      <c r="X39" s="78">
        <f t="shared" si="8"/>
        <v>0</v>
      </c>
      <c r="Y39" s="117">
        <f t="shared" si="16"/>
        <v>0</v>
      </c>
      <c r="Z39" s="118"/>
      <c r="AA39" s="115">
        <f t="shared" si="17"/>
        <v>0</v>
      </c>
      <c r="AB39" s="116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</row>
    <row r="40" spans="1:135" ht="12.75">
      <c r="A40" s="104" t="str">
        <f t="shared" si="0"/>
        <v>Costa Giovanni</v>
      </c>
      <c r="B40" s="120">
        <f>D40+E40+F40</f>
        <v>31</v>
      </c>
      <c r="C40" s="121"/>
      <c r="D40" s="111">
        <f t="shared" si="10"/>
        <v>16</v>
      </c>
      <c r="E40" s="37">
        <f t="shared" si="10"/>
        <v>2</v>
      </c>
      <c r="F40" s="75">
        <f t="shared" si="10"/>
        <v>13</v>
      </c>
      <c r="G40" s="122">
        <f>D40*3+E40</f>
        <v>50</v>
      </c>
      <c r="H40" s="123"/>
      <c r="I40" s="124">
        <f>IF(B40=0,0,G40/B40)</f>
        <v>1.6129032258064515</v>
      </c>
      <c r="J40" s="125"/>
      <c r="K40" s="117">
        <f>M40+N40+O40</f>
        <v>30</v>
      </c>
      <c r="L40" s="119"/>
      <c r="M40" s="95">
        <f t="shared" si="3"/>
        <v>16</v>
      </c>
      <c r="N40" s="71">
        <f t="shared" si="4"/>
        <v>2</v>
      </c>
      <c r="O40" s="78">
        <f t="shared" si="5"/>
        <v>12</v>
      </c>
      <c r="P40" s="117">
        <f>M40*3+N40</f>
        <v>50</v>
      </c>
      <c r="Q40" s="118"/>
      <c r="R40" s="115">
        <f>IF(K40=0,0,P40/K40)</f>
        <v>1.6666666666666667</v>
      </c>
      <c r="S40" s="116"/>
      <c r="T40" s="117">
        <f>V40+W40+X40</f>
        <v>1</v>
      </c>
      <c r="U40" s="119"/>
      <c r="V40" s="95">
        <f t="shared" si="6"/>
        <v>0</v>
      </c>
      <c r="W40" s="71">
        <f t="shared" si="7"/>
        <v>0</v>
      </c>
      <c r="X40" s="78">
        <f t="shared" si="8"/>
        <v>1</v>
      </c>
      <c r="Y40" s="117">
        <f>V40*3+W40</f>
        <v>0</v>
      </c>
      <c r="Z40" s="118"/>
      <c r="AA40" s="115">
        <f>IF(T40=0,0,Y40/T40)</f>
        <v>0</v>
      </c>
      <c r="AB40" s="116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</row>
    <row r="41" spans="1:135" ht="12.75">
      <c r="A41" s="104" t="str">
        <f t="shared" si="0"/>
        <v>D'Andrea Riccardo</v>
      </c>
      <c r="B41" s="120">
        <f>D41+E41+F41</f>
        <v>10</v>
      </c>
      <c r="C41" s="121"/>
      <c r="D41" s="111">
        <f aca="true" t="shared" si="18" ref="D41:F42">M41+V41</f>
        <v>3</v>
      </c>
      <c r="E41" s="37">
        <f t="shared" si="18"/>
        <v>0</v>
      </c>
      <c r="F41" s="75">
        <f t="shared" si="18"/>
        <v>7</v>
      </c>
      <c r="G41" s="122">
        <f>D41*3+E41</f>
        <v>9</v>
      </c>
      <c r="H41" s="123"/>
      <c r="I41" s="124">
        <f>IF(B41=0,0,G41/B41)</f>
        <v>0.9</v>
      </c>
      <c r="J41" s="125"/>
      <c r="K41" s="117">
        <f>M41+N41+O41</f>
        <v>1</v>
      </c>
      <c r="L41" s="119"/>
      <c r="M41" s="95">
        <f t="shared" si="3"/>
        <v>0</v>
      </c>
      <c r="N41" s="71">
        <f t="shared" si="4"/>
        <v>0</v>
      </c>
      <c r="O41" s="78">
        <f t="shared" si="5"/>
        <v>1</v>
      </c>
      <c r="P41" s="117">
        <f>M41*3+N41</f>
        <v>0</v>
      </c>
      <c r="Q41" s="118"/>
      <c r="R41" s="115">
        <f>IF(K41=0,0,P41/K41)</f>
        <v>0</v>
      </c>
      <c r="S41" s="116"/>
      <c r="T41" s="117">
        <f>V41+W41+X41</f>
        <v>9</v>
      </c>
      <c r="U41" s="119"/>
      <c r="V41" s="95">
        <f t="shared" si="6"/>
        <v>3</v>
      </c>
      <c r="W41" s="71">
        <f t="shared" si="7"/>
        <v>0</v>
      </c>
      <c r="X41" s="78">
        <f t="shared" si="8"/>
        <v>6</v>
      </c>
      <c r="Y41" s="117">
        <f>V41*3+W41</f>
        <v>9</v>
      </c>
      <c r="Z41" s="118"/>
      <c r="AA41" s="115">
        <f>IF(T41=0,0,Y41/T41)</f>
        <v>1</v>
      </c>
      <c r="AB41" s="116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</row>
    <row r="42" spans="1:135" ht="12.75">
      <c r="A42" s="104" t="str">
        <f t="shared" si="0"/>
        <v>Filosofi Luca</v>
      </c>
      <c r="B42" s="120">
        <f>D42+E42+F42</f>
        <v>3</v>
      </c>
      <c r="C42" s="121"/>
      <c r="D42" s="111">
        <f t="shared" si="18"/>
        <v>2</v>
      </c>
      <c r="E42" s="37">
        <f t="shared" si="18"/>
        <v>1</v>
      </c>
      <c r="F42" s="75">
        <f t="shared" si="18"/>
        <v>0</v>
      </c>
      <c r="G42" s="122">
        <f>D42*3+E42</f>
        <v>7</v>
      </c>
      <c r="H42" s="123"/>
      <c r="I42" s="124">
        <f>IF(B42=0,0,G42/B42)</f>
        <v>2.3333333333333335</v>
      </c>
      <c r="J42" s="125"/>
      <c r="K42" s="117">
        <f>M42+N42+O42</f>
        <v>2</v>
      </c>
      <c r="L42" s="119"/>
      <c r="M42" s="95">
        <f t="shared" si="3"/>
        <v>2</v>
      </c>
      <c r="N42" s="71">
        <f t="shared" si="4"/>
        <v>0</v>
      </c>
      <c r="O42" s="78">
        <f t="shared" si="5"/>
        <v>0</v>
      </c>
      <c r="P42" s="117">
        <f>M42*3+N42</f>
        <v>6</v>
      </c>
      <c r="Q42" s="118"/>
      <c r="R42" s="115">
        <f>IF(K42=0,0,P42/K42)</f>
        <v>3</v>
      </c>
      <c r="S42" s="116"/>
      <c r="T42" s="117">
        <f>V42+W42+X42</f>
        <v>1</v>
      </c>
      <c r="U42" s="119"/>
      <c r="V42" s="95">
        <f t="shared" si="6"/>
        <v>0</v>
      </c>
      <c r="W42" s="71">
        <f t="shared" si="7"/>
        <v>1</v>
      </c>
      <c r="X42" s="78">
        <f t="shared" si="8"/>
        <v>0</v>
      </c>
      <c r="Y42" s="117">
        <f>V42*3+W42</f>
        <v>1</v>
      </c>
      <c r="Z42" s="118"/>
      <c r="AA42" s="115">
        <f>IF(T42=0,0,Y42/T42)</f>
        <v>1</v>
      </c>
      <c r="AB42" s="116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</row>
    <row r="43" spans="1:135" ht="12.75">
      <c r="A43" s="104" t="str">
        <f t="shared" si="0"/>
        <v>Filosofi Matteo</v>
      </c>
      <c r="B43" s="120">
        <f t="shared" si="9"/>
        <v>1</v>
      </c>
      <c r="C43" s="121"/>
      <c r="D43" s="111">
        <f aca="true" t="shared" si="19" ref="D43:F48">M43+V43</f>
        <v>0</v>
      </c>
      <c r="E43" s="37">
        <f t="shared" si="19"/>
        <v>0</v>
      </c>
      <c r="F43" s="75">
        <f t="shared" si="19"/>
        <v>1</v>
      </c>
      <c r="G43" s="122">
        <f t="shared" si="2"/>
        <v>0</v>
      </c>
      <c r="H43" s="123"/>
      <c r="I43" s="124">
        <f t="shared" si="11"/>
        <v>0</v>
      </c>
      <c r="J43" s="125"/>
      <c r="K43" s="117">
        <f t="shared" si="12"/>
        <v>0</v>
      </c>
      <c r="L43" s="119"/>
      <c r="M43" s="95">
        <f t="shared" si="3"/>
        <v>0</v>
      </c>
      <c r="N43" s="71">
        <f t="shared" si="4"/>
        <v>0</v>
      </c>
      <c r="O43" s="78">
        <f t="shared" si="5"/>
        <v>0</v>
      </c>
      <c r="P43" s="117">
        <f t="shared" si="13"/>
        <v>0</v>
      </c>
      <c r="Q43" s="118"/>
      <c r="R43" s="115">
        <f t="shared" si="14"/>
        <v>0</v>
      </c>
      <c r="S43" s="116"/>
      <c r="T43" s="117">
        <f t="shared" si="15"/>
        <v>1</v>
      </c>
      <c r="U43" s="119"/>
      <c r="V43" s="95">
        <f t="shared" si="6"/>
        <v>0</v>
      </c>
      <c r="W43" s="71">
        <f t="shared" si="7"/>
        <v>0</v>
      </c>
      <c r="X43" s="78">
        <f t="shared" si="8"/>
        <v>1</v>
      </c>
      <c r="Y43" s="117">
        <f t="shared" si="16"/>
        <v>0</v>
      </c>
      <c r="Z43" s="118"/>
      <c r="AA43" s="115">
        <f t="shared" si="17"/>
        <v>0</v>
      </c>
      <c r="AB43" s="116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</row>
    <row r="44" spans="1:135" ht="12.75">
      <c r="A44" s="104" t="str">
        <f t="shared" si="0"/>
        <v>Girardi Gianluca</v>
      </c>
      <c r="B44" s="120">
        <f t="shared" si="9"/>
        <v>12</v>
      </c>
      <c r="C44" s="121"/>
      <c r="D44" s="111">
        <f t="shared" si="19"/>
        <v>7</v>
      </c>
      <c r="E44" s="37">
        <f t="shared" si="19"/>
        <v>0</v>
      </c>
      <c r="F44" s="75">
        <f t="shared" si="19"/>
        <v>5</v>
      </c>
      <c r="G44" s="122">
        <f t="shared" si="2"/>
        <v>21</v>
      </c>
      <c r="H44" s="123"/>
      <c r="I44" s="124">
        <f t="shared" si="11"/>
        <v>1.75</v>
      </c>
      <c r="J44" s="125"/>
      <c r="K44" s="117">
        <f t="shared" si="12"/>
        <v>1</v>
      </c>
      <c r="L44" s="119"/>
      <c r="M44" s="95">
        <f t="shared" si="3"/>
        <v>0</v>
      </c>
      <c r="N44" s="71">
        <f t="shared" si="4"/>
        <v>0</v>
      </c>
      <c r="O44" s="78">
        <f t="shared" si="5"/>
        <v>1</v>
      </c>
      <c r="P44" s="117">
        <f t="shared" si="13"/>
        <v>0</v>
      </c>
      <c r="Q44" s="118"/>
      <c r="R44" s="115">
        <f t="shared" si="14"/>
        <v>0</v>
      </c>
      <c r="S44" s="116"/>
      <c r="T44" s="117">
        <f t="shared" si="15"/>
        <v>11</v>
      </c>
      <c r="U44" s="119"/>
      <c r="V44" s="95">
        <f t="shared" si="6"/>
        <v>7</v>
      </c>
      <c r="W44" s="71">
        <f t="shared" si="7"/>
        <v>0</v>
      </c>
      <c r="X44" s="78">
        <f t="shared" si="8"/>
        <v>4</v>
      </c>
      <c r="Y44" s="117">
        <f t="shared" si="16"/>
        <v>21</v>
      </c>
      <c r="Z44" s="118"/>
      <c r="AA44" s="115">
        <f t="shared" si="17"/>
        <v>1.9090909090909092</v>
      </c>
      <c r="AB44" s="116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</row>
    <row r="45" spans="1:135" ht="12.75">
      <c r="A45" s="104" t="s">
        <v>73</v>
      </c>
      <c r="B45" s="120">
        <f>D45+E45+F45</f>
        <v>1</v>
      </c>
      <c r="C45" s="121"/>
      <c r="D45" s="111">
        <f t="shared" si="19"/>
        <v>1</v>
      </c>
      <c r="E45" s="37">
        <f t="shared" si="19"/>
        <v>0</v>
      </c>
      <c r="F45" s="75">
        <f t="shared" si="19"/>
        <v>0</v>
      </c>
      <c r="G45" s="122">
        <f>D45*3+E45</f>
        <v>3</v>
      </c>
      <c r="H45" s="123"/>
      <c r="I45" s="124">
        <f>IF(B45=0,0,G45/B45)</f>
        <v>3</v>
      </c>
      <c r="J45" s="125"/>
      <c r="K45" s="117">
        <f>M45+N45+O45</f>
        <v>0</v>
      </c>
      <c r="L45" s="119"/>
      <c r="M45" s="95">
        <f t="shared" si="3"/>
        <v>0</v>
      </c>
      <c r="N45" s="71">
        <f t="shared" si="4"/>
        <v>0</v>
      </c>
      <c r="O45" s="78">
        <f t="shared" si="5"/>
        <v>0</v>
      </c>
      <c r="P45" s="117">
        <f>M45*3+N45</f>
        <v>0</v>
      </c>
      <c r="Q45" s="118"/>
      <c r="R45" s="115">
        <f>IF(K45=0,0,P45/K45)</f>
        <v>0</v>
      </c>
      <c r="S45" s="116"/>
      <c r="T45" s="117">
        <f>V45+W45+X45</f>
        <v>1</v>
      </c>
      <c r="U45" s="119"/>
      <c r="V45" s="95">
        <f t="shared" si="6"/>
        <v>1</v>
      </c>
      <c r="W45" s="71">
        <f t="shared" si="7"/>
        <v>0</v>
      </c>
      <c r="X45" s="78">
        <f t="shared" si="8"/>
        <v>0</v>
      </c>
      <c r="Y45" s="117">
        <f>V45*3+W45</f>
        <v>3</v>
      </c>
      <c r="Z45" s="118"/>
      <c r="AA45" s="115">
        <f>IF(T45=0,0,Y45/T45)</f>
        <v>3</v>
      </c>
      <c r="AB45" s="116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</row>
    <row r="46" spans="1:135" ht="12.75">
      <c r="A46" s="104" t="str">
        <f aca="true" t="shared" si="20" ref="A46:A53">A13</f>
        <v>Marino Claudio</v>
      </c>
      <c r="B46" s="120">
        <f t="shared" si="9"/>
        <v>1</v>
      </c>
      <c r="C46" s="121"/>
      <c r="D46" s="111">
        <f t="shared" si="19"/>
        <v>0</v>
      </c>
      <c r="E46" s="37">
        <f t="shared" si="19"/>
        <v>0</v>
      </c>
      <c r="F46" s="75">
        <f t="shared" si="19"/>
        <v>1</v>
      </c>
      <c r="G46" s="122">
        <f t="shared" si="2"/>
        <v>0</v>
      </c>
      <c r="H46" s="123"/>
      <c r="I46" s="124">
        <f t="shared" si="11"/>
        <v>0</v>
      </c>
      <c r="J46" s="125"/>
      <c r="K46" s="117">
        <f t="shared" si="12"/>
        <v>1</v>
      </c>
      <c r="L46" s="119"/>
      <c r="M46" s="95">
        <f t="shared" si="3"/>
        <v>0</v>
      </c>
      <c r="N46" s="71">
        <f t="shared" si="4"/>
        <v>0</v>
      </c>
      <c r="O46" s="78">
        <f t="shared" si="5"/>
        <v>1</v>
      </c>
      <c r="P46" s="117">
        <f t="shared" si="13"/>
        <v>0</v>
      </c>
      <c r="Q46" s="118"/>
      <c r="R46" s="115">
        <f t="shared" si="14"/>
        <v>0</v>
      </c>
      <c r="S46" s="116"/>
      <c r="T46" s="117">
        <f t="shared" si="15"/>
        <v>0</v>
      </c>
      <c r="U46" s="119"/>
      <c r="V46" s="95">
        <f t="shared" si="6"/>
        <v>0</v>
      </c>
      <c r="W46" s="71">
        <f t="shared" si="7"/>
        <v>0</v>
      </c>
      <c r="X46" s="78">
        <f t="shared" si="8"/>
        <v>0</v>
      </c>
      <c r="Y46" s="117">
        <f t="shared" si="16"/>
        <v>0</v>
      </c>
      <c r="Z46" s="118"/>
      <c r="AA46" s="115">
        <f t="shared" si="17"/>
        <v>0</v>
      </c>
      <c r="AB46" s="116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</row>
    <row r="47" spans="1:135" ht="12.75">
      <c r="A47" s="104" t="str">
        <f t="shared" si="20"/>
        <v>Mezza Marco</v>
      </c>
      <c r="B47" s="120">
        <f aca="true" t="shared" si="21" ref="B47:B53">D47+E47+F47</f>
        <v>7</v>
      </c>
      <c r="C47" s="121"/>
      <c r="D47" s="111">
        <f t="shared" si="19"/>
        <v>2</v>
      </c>
      <c r="E47" s="37">
        <f t="shared" si="19"/>
        <v>1</v>
      </c>
      <c r="F47" s="75">
        <f t="shared" si="19"/>
        <v>4</v>
      </c>
      <c r="G47" s="122">
        <f aca="true" t="shared" si="22" ref="G47:G53">D47*3+E47</f>
        <v>7</v>
      </c>
      <c r="H47" s="123"/>
      <c r="I47" s="124">
        <f aca="true" t="shared" si="23" ref="I47:I53">IF(B47=0,0,G47/B47)</f>
        <v>1</v>
      </c>
      <c r="J47" s="125"/>
      <c r="K47" s="117">
        <f aca="true" t="shared" si="24" ref="K47:K53">M47+N47+O47</f>
        <v>2</v>
      </c>
      <c r="L47" s="119"/>
      <c r="M47" s="95">
        <f t="shared" si="3"/>
        <v>1</v>
      </c>
      <c r="N47" s="71">
        <f t="shared" si="4"/>
        <v>0</v>
      </c>
      <c r="O47" s="78">
        <f t="shared" si="5"/>
        <v>1</v>
      </c>
      <c r="P47" s="117">
        <f aca="true" t="shared" si="25" ref="P47:P53">M47*3+N47</f>
        <v>3</v>
      </c>
      <c r="Q47" s="118"/>
      <c r="R47" s="115">
        <f aca="true" t="shared" si="26" ref="R47:R53">IF(K47=0,0,P47/K47)</f>
        <v>1.5</v>
      </c>
      <c r="S47" s="116"/>
      <c r="T47" s="117">
        <f aca="true" t="shared" si="27" ref="T47:T53">V47+W47+X47</f>
        <v>5</v>
      </c>
      <c r="U47" s="119"/>
      <c r="V47" s="95">
        <f t="shared" si="6"/>
        <v>1</v>
      </c>
      <c r="W47" s="71">
        <f t="shared" si="7"/>
        <v>1</v>
      </c>
      <c r="X47" s="78">
        <f t="shared" si="8"/>
        <v>3</v>
      </c>
      <c r="Y47" s="117">
        <f aca="true" t="shared" si="28" ref="Y47:Y53">V47*3+W47</f>
        <v>4</v>
      </c>
      <c r="Z47" s="118"/>
      <c r="AA47" s="115">
        <f aca="true" t="shared" si="29" ref="AA47:AA53">IF(T47=0,0,Y47/T47)</f>
        <v>0.8</v>
      </c>
      <c r="AB47" s="116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</row>
    <row r="48" spans="1:135" ht="12.75">
      <c r="A48" s="104" t="str">
        <f t="shared" si="20"/>
        <v>Milana Daniele</v>
      </c>
      <c r="B48" s="120">
        <f t="shared" si="21"/>
        <v>1</v>
      </c>
      <c r="C48" s="121"/>
      <c r="D48" s="111">
        <f t="shared" si="19"/>
        <v>0</v>
      </c>
      <c r="E48" s="37">
        <f t="shared" si="19"/>
        <v>0</v>
      </c>
      <c r="F48" s="75">
        <f t="shared" si="19"/>
        <v>1</v>
      </c>
      <c r="G48" s="122">
        <f t="shared" si="22"/>
        <v>0</v>
      </c>
      <c r="H48" s="123"/>
      <c r="I48" s="124">
        <f t="shared" si="23"/>
        <v>0</v>
      </c>
      <c r="J48" s="125"/>
      <c r="K48" s="117">
        <f t="shared" si="24"/>
        <v>0</v>
      </c>
      <c r="L48" s="119"/>
      <c r="M48" s="95">
        <f t="shared" si="3"/>
        <v>0</v>
      </c>
      <c r="N48" s="71">
        <f t="shared" si="4"/>
        <v>0</v>
      </c>
      <c r="O48" s="78">
        <f t="shared" si="5"/>
        <v>0</v>
      </c>
      <c r="P48" s="117">
        <f t="shared" si="25"/>
        <v>0</v>
      </c>
      <c r="Q48" s="118"/>
      <c r="R48" s="115">
        <f t="shared" si="26"/>
        <v>0</v>
      </c>
      <c r="S48" s="116"/>
      <c r="T48" s="117">
        <f t="shared" si="27"/>
        <v>1</v>
      </c>
      <c r="U48" s="119"/>
      <c r="V48" s="95">
        <f t="shared" si="6"/>
        <v>0</v>
      </c>
      <c r="W48" s="71">
        <f t="shared" si="7"/>
        <v>0</v>
      </c>
      <c r="X48" s="78">
        <f t="shared" si="8"/>
        <v>1</v>
      </c>
      <c r="Y48" s="117">
        <f t="shared" si="28"/>
        <v>0</v>
      </c>
      <c r="Z48" s="118"/>
      <c r="AA48" s="115">
        <f t="shared" si="29"/>
        <v>0</v>
      </c>
      <c r="AB48" s="116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</row>
    <row r="49" spans="1:135" ht="12.75">
      <c r="A49" s="104" t="str">
        <f t="shared" si="20"/>
        <v>Moauro Massimiliano</v>
      </c>
      <c r="B49" s="120">
        <f t="shared" si="21"/>
        <v>22</v>
      </c>
      <c r="C49" s="121"/>
      <c r="D49" s="112">
        <f aca="true" t="shared" si="30" ref="D49:F50">M50+V49</f>
        <v>9</v>
      </c>
      <c r="E49" s="89">
        <f t="shared" si="30"/>
        <v>2</v>
      </c>
      <c r="F49" s="90">
        <f t="shared" si="30"/>
        <v>11</v>
      </c>
      <c r="G49" s="122">
        <f t="shared" si="22"/>
        <v>29</v>
      </c>
      <c r="H49" s="123"/>
      <c r="I49" s="124">
        <f>IF(B49=0,0,G49/B49)</f>
        <v>1.3181818181818181</v>
      </c>
      <c r="J49" s="125"/>
      <c r="K49" s="117">
        <f>M49+N49+O49</f>
        <v>4</v>
      </c>
      <c r="L49" s="119"/>
      <c r="M49" s="95">
        <f t="shared" si="3"/>
        <v>0</v>
      </c>
      <c r="N49" s="71">
        <f t="shared" si="4"/>
        <v>0</v>
      </c>
      <c r="O49" s="78">
        <f t="shared" si="5"/>
        <v>4</v>
      </c>
      <c r="P49" s="117">
        <f>M50*3+N50</f>
        <v>0</v>
      </c>
      <c r="Q49" s="118"/>
      <c r="R49" s="115">
        <f t="shared" si="26"/>
        <v>0</v>
      </c>
      <c r="S49" s="116"/>
      <c r="T49" s="117">
        <f t="shared" si="27"/>
        <v>22</v>
      </c>
      <c r="U49" s="119"/>
      <c r="V49" s="95">
        <f t="shared" si="6"/>
        <v>9</v>
      </c>
      <c r="W49" s="71">
        <f t="shared" si="7"/>
        <v>2</v>
      </c>
      <c r="X49" s="78">
        <f t="shared" si="8"/>
        <v>11</v>
      </c>
      <c r="Y49" s="117">
        <f t="shared" si="28"/>
        <v>29</v>
      </c>
      <c r="Z49" s="118"/>
      <c r="AA49" s="115">
        <f t="shared" si="29"/>
        <v>1.3181818181818181</v>
      </c>
      <c r="AB49" s="116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</row>
    <row r="50" spans="1:256" s="52" customFormat="1" ht="12.75">
      <c r="A50" s="104" t="str">
        <f t="shared" si="20"/>
        <v>Morazzini Marco</v>
      </c>
      <c r="B50" s="120">
        <f>D50+E50+F50</f>
        <v>5</v>
      </c>
      <c r="C50" s="121"/>
      <c r="D50" s="111">
        <f t="shared" si="30"/>
        <v>2</v>
      </c>
      <c r="E50" s="37">
        <f t="shared" si="30"/>
        <v>1</v>
      </c>
      <c r="F50" s="75">
        <f t="shared" si="30"/>
        <v>2</v>
      </c>
      <c r="G50" s="122">
        <f>D50*3+E50</f>
        <v>7</v>
      </c>
      <c r="H50" s="123"/>
      <c r="I50" s="124">
        <f>IF(B50=0,0,G50/B50)</f>
        <v>1.4</v>
      </c>
      <c r="J50" s="125"/>
      <c r="K50" s="117">
        <f>M50+N50+O50</f>
        <v>0</v>
      </c>
      <c r="L50" s="119"/>
      <c r="M50" s="95">
        <f t="shared" si="3"/>
        <v>0</v>
      </c>
      <c r="N50" s="71">
        <f t="shared" si="4"/>
        <v>0</v>
      </c>
      <c r="O50" s="78">
        <f t="shared" si="5"/>
        <v>0</v>
      </c>
      <c r="P50" s="117">
        <f>M51*3+N51</f>
        <v>0</v>
      </c>
      <c r="Q50" s="118"/>
      <c r="R50" s="115">
        <f>IF(K50=0,0,P50/K50)</f>
        <v>0</v>
      </c>
      <c r="S50" s="116"/>
      <c r="T50" s="117">
        <f>V50+W50+X50</f>
        <v>4</v>
      </c>
      <c r="U50" s="119"/>
      <c r="V50" s="95">
        <f t="shared" si="6"/>
        <v>2</v>
      </c>
      <c r="W50" s="71">
        <f t="shared" si="7"/>
        <v>1</v>
      </c>
      <c r="X50" s="78">
        <f t="shared" si="8"/>
        <v>1</v>
      </c>
      <c r="Y50" s="117">
        <f>V50*3+W50</f>
        <v>7</v>
      </c>
      <c r="Z50" s="118"/>
      <c r="AA50" s="115">
        <f>IF(T50=0,0,Y50/T50)</f>
        <v>1.75</v>
      </c>
      <c r="AB50" s="116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</row>
    <row r="51" spans="1:135" ht="12.75">
      <c r="A51" s="104" t="str">
        <f t="shared" si="20"/>
        <v>Piro Marco</v>
      </c>
      <c r="B51" s="120">
        <f t="shared" si="21"/>
        <v>4</v>
      </c>
      <c r="C51" s="121"/>
      <c r="D51" s="110">
        <f aca="true" t="shared" si="31" ref="D51:D62">M51+V51</f>
        <v>1</v>
      </c>
      <c r="E51" s="85">
        <f aca="true" t="shared" si="32" ref="E51:E62">N51+W51</f>
        <v>0</v>
      </c>
      <c r="F51" s="91">
        <f aca="true" t="shared" si="33" ref="F51:F62">O51+X51</f>
        <v>3</v>
      </c>
      <c r="G51" s="122">
        <f>D51*3+E51</f>
        <v>3</v>
      </c>
      <c r="H51" s="123"/>
      <c r="I51" s="124">
        <f>IF(B51=0,0,G51/B51)</f>
        <v>0.75</v>
      </c>
      <c r="J51" s="125"/>
      <c r="K51" s="117">
        <f t="shared" si="24"/>
        <v>1</v>
      </c>
      <c r="L51" s="119"/>
      <c r="M51" s="95">
        <f t="shared" si="3"/>
        <v>0</v>
      </c>
      <c r="N51" s="71">
        <f t="shared" si="4"/>
        <v>0</v>
      </c>
      <c r="O51" s="78">
        <f t="shared" si="5"/>
        <v>1</v>
      </c>
      <c r="P51" s="117">
        <f t="shared" si="25"/>
        <v>0</v>
      </c>
      <c r="Q51" s="118"/>
      <c r="R51" s="115">
        <f t="shared" si="26"/>
        <v>0</v>
      </c>
      <c r="S51" s="116"/>
      <c r="T51" s="117">
        <f t="shared" si="27"/>
        <v>3</v>
      </c>
      <c r="U51" s="119"/>
      <c r="V51" s="95">
        <f t="shared" si="6"/>
        <v>1</v>
      </c>
      <c r="W51" s="71">
        <f t="shared" si="7"/>
        <v>0</v>
      </c>
      <c r="X51" s="78">
        <f t="shared" si="8"/>
        <v>2</v>
      </c>
      <c r="Y51" s="117">
        <f t="shared" si="28"/>
        <v>3</v>
      </c>
      <c r="Z51" s="118"/>
      <c r="AA51" s="115">
        <f t="shared" si="29"/>
        <v>1</v>
      </c>
      <c r="AB51" s="116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</row>
    <row r="52" spans="1:135" ht="12.75">
      <c r="A52" s="104" t="str">
        <f t="shared" si="20"/>
        <v>Quintili Andrea</v>
      </c>
      <c r="B52" s="120">
        <f t="shared" si="21"/>
        <v>5</v>
      </c>
      <c r="C52" s="121"/>
      <c r="D52" s="111">
        <f t="shared" si="31"/>
        <v>0</v>
      </c>
      <c r="E52" s="37">
        <f t="shared" si="32"/>
        <v>0</v>
      </c>
      <c r="F52" s="75">
        <f t="shared" si="33"/>
        <v>5</v>
      </c>
      <c r="G52" s="122">
        <f t="shared" si="22"/>
        <v>0</v>
      </c>
      <c r="H52" s="123"/>
      <c r="I52" s="124">
        <f t="shared" si="23"/>
        <v>0</v>
      </c>
      <c r="J52" s="125"/>
      <c r="K52" s="117">
        <f t="shared" si="24"/>
        <v>2</v>
      </c>
      <c r="L52" s="119"/>
      <c r="M52" s="95">
        <f t="shared" si="3"/>
        <v>0</v>
      </c>
      <c r="N52" s="71">
        <f t="shared" si="4"/>
        <v>0</v>
      </c>
      <c r="O52" s="78">
        <f t="shared" si="5"/>
        <v>2</v>
      </c>
      <c r="P52" s="117">
        <f t="shared" si="25"/>
        <v>0</v>
      </c>
      <c r="Q52" s="118"/>
      <c r="R52" s="115">
        <f t="shared" si="26"/>
        <v>0</v>
      </c>
      <c r="S52" s="116"/>
      <c r="T52" s="117">
        <f t="shared" si="27"/>
        <v>3</v>
      </c>
      <c r="U52" s="119"/>
      <c r="V52" s="95">
        <f t="shared" si="6"/>
        <v>0</v>
      </c>
      <c r="W52" s="71">
        <f t="shared" si="7"/>
        <v>0</v>
      </c>
      <c r="X52" s="78">
        <f t="shared" si="8"/>
        <v>3</v>
      </c>
      <c r="Y52" s="117">
        <f t="shared" si="28"/>
        <v>0</v>
      </c>
      <c r="Z52" s="118"/>
      <c r="AA52" s="115">
        <f t="shared" si="29"/>
        <v>0</v>
      </c>
      <c r="AB52" s="116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</row>
    <row r="53" spans="1:135" ht="12.75">
      <c r="A53" s="104" t="str">
        <f t="shared" si="20"/>
        <v>Rossano</v>
      </c>
      <c r="B53" s="120">
        <f t="shared" si="21"/>
        <v>4</v>
      </c>
      <c r="C53" s="121"/>
      <c r="D53" s="111">
        <f t="shared" si="31"/>
        <v>2</v>
      </c>
      <c r="E53" s="37">
        <f t="shared" si="32"/>
        <v>0</v>
      </c>
      <c r="F53" s="75">
        <f t="shared" si="33"/>
        <v>2</v>
      </c>
      <c r="G53" s="122">
        <f t="shared" si="22"/>
        <v>6</v>
      </c>
      <c r="H53" s="123"/>
      <c r="I53" s="124">
        <f t="shared" si="23"/>
        <v>1.5</v>
      </c>
      <c r="J53" s="125"/>
      <c r="K53" s="117">
        <f t="shared" si="24"/>
        <v>0</v>
      </c>
      <c r="L53" s="119"/>
      <c r="M53" s="95">
        <f t="shared" si="3"/>
        <v>0</v>
      </c>
      <c r="N53" s="71">
        <f t="shared" si="4"/>
        <v>0</v>
      </c>
      <c r="O53" s="78">
        <f t="shared" si="5"/>
        <v>0</v>
      </c>
      <c r="P53" s="117">
        <f t="shared" si="25"/>
        <v>0</v>
      </c>
      <c r="Q53" s="118"/>
      <c r="R53" s="115">
        <f t="shared" si="26"/>
        <v>0</v>
      </c>
      <c r="S53" s="116"/>
      <c r="T53" s="117">
        <f t="shared" si="27"/>
        <v>4</v>
      </c>
      <c r="U53" s="119"/>
      <c r="V53" s="95">
        <f t="shared" si="6"/>
        <v>2</v>
      </c>
      <c r="W53" s="71">
        <f t="shared" si="7"/>
        <v>0</v>
      </c>
      <c r="X53" s="78">
        <f t="shared" si="8"/>
        <v>2</v>
      </c>
      <c r="Y53" s="117">
        <f t="shared" si="28"/>
        <v>6</v>
      </c>
      <c r="Z53" s="118"/>
      <c r="AA53" s="115">
        <f t="shared" si="29"/>
        <v>1.5</v>
      </c>
      <c r="AB53" s="116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</row>
    <row r="54" spans="1:135" ht="12.75">
      <c r="A54" s="104" t="s">
        <v>74</v>
      </c>
      <c r="B54" s="120">
        <f>D54+E54+F54</f>
        <v>1</v>
      </c>
      <c r="C54" s="121"/>
      <c r="D54" s="111">
        <f t="shared" si="31"/>
        <v>1</v>
      </c>
      <c r="E54" s="37">
        <f t="shared" si="32"/>
        <v>0</v>
      </c>
      <c r="F54" s="75">
        <f t="shared" si="33"/>
        <v>0</v>
      </c>
      <c r="G54" s="122">
        <f>D54*3+E54</f>
        <v>3</v>
      </c>
      <c r="H54" s="123"/>
      <c r="I54" s="124">
        <f>IF(B54=0,0,G54/B54)</f>
        <v>3</v>
      </c>
      <c r="J54" s="125"/>
      <c r="K54" s="117">
        <f>M54+N54+O54</f>
        <v>1</v>
      </c>
      <c r="L54" s="119"/>
      <c r="M54" s="95">
        <f t="shared" si="3"/>
        <v>1</v>
      </c>
      <c r="N54" s="71">
        <f t="shared" si="4"/>
        <v>0</v>
      </c>
      <c r="O54" s="78">
        <f t="shared" si="5"/>
        <v>0</v>
      </c>
      <c r="P54" s="117">
        <f>M54*3+N54</f>
        <v>3</v>
      </c>
      <c r="Q54" s="118"/>
      <c r="R54" s="115">
        <f>IF(K54=0,0,P54/K54)</f>
        <v>3</v>
      </c>
      <c r="S54" s="116"/>
      <c r="T54" s="117">
        <f>V54+W54+X54</f>
        <v>0</v>
      </c>
      <c r="U54" s="119"/>
      <c r="V54" s="95">
        <f t="shared" si="6"/>
        <v>0</v>
      </c>
      <c r="W54" s="71">
        <f t="shared" si="7"/>
        <v>0</v>
      </c>
      <c r="X54" s="78">
        <f t="shared" si="8"/>
        <v>0</v>
      </c>
      <c r="Y54" s="117">
        <f>V54*3+W54</f>
        <v>0</v>
      </c>
      <c r="Z54" s="118"/>
      <c r="AA54" s="115">
        <f>IF(T54=0,0,Y54/T54)</f>
        <v>0</v>
      </c>
      <c r="AB54" s="116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</row>
    <row r="55" spans="1:135" ht="12.75">
      <c r="A55" s="104" t="str">
        <f>A22</f>
        <v>Scorsonelli Daniele</v>
      </c>
      <c r="B55" s="120">
        <f t="shared" si="9"/>
        <v>17</v>
      </c>
      <c r="C55" s="121"/>
      <c r="D55" s="111">
        <f t="shared" si="31"/>
        <v>8</v>
      </c>
      <c r="E55" s="37">
        <f t="shared" si="32"/>
        <v>1</v>
      </c>
      <c r="F55" s="75">
        <f t="shared" si="33"/>
        <v>8</v>
      </c>
      <c r="G55" s="122">
        <f t="shared" si="2"/>
        <v>25</v>
      </c>
      <c r="H55" s="123"/>
      <c r="I55" s="124">
        <f t="shared" si="11"/>
        <v>1.4705882352941178</v>
      </c>
      <c r="J55" s="125"/>
      <c r="K55" s="117">
        <f t="shared" si="12"/>
        <v>0</v>
      </c>
      <c r="L55" s="119"/>
      <c r="M55" s="95">
        <f t="shared" si="3"/>
        <v>0</v>
      </c>
      <c r="N55" s="71">
        <f t="shared" si="4"/>
        <v>0</v>
      </c>
      <c r="O55" s="78">
        <f t="shared" si="5"/>
        <v>0</v>
      </c>
      <c r="P55" s="117">
        <f t="shared" si="13"/>
        <v>0</v>
      </c>
      <c r="Q55" s="118"/>
      <c r="R55" s="115">
        <f t="shared" si="14"/>
        <v>0</v>
      </c>
      <c r="S55" s="116"/>
      <c r="T55" s="117">
        <f t="shared" si="15"/>
        <v>17</v>
      </c>
      <c r="U55" s="119"/>
      <c r="V55" s="95">
        <f t="shared" si="6"/>
        <v>8</v>
      </c>
      <c r="W55" s="71">
        <f t="shared" si="7"/>
        <v>1</v>
      </c>
      <c r="X55" s="78">
        <f t="shared" si="8"/>
        <v>8</v>
      </c>
      <c r="Y55" s="117">
        <f t="shared" si="16"/>
        <v>25</v>
      </c>
      <c r="Z55" s="118"/>
      <c r="AA55" s="115">
        <f t="shared" si="17"/>
        <v>1.4705882352941178</v>
      </c>
      <c r="AB55" s="116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</row>
    <row r="56" spans="1:135" ht="12.75">
      <c r="A56" s="104" t="str">
        <f>A23</f>
        <v>Scorsonelli Federico</v>
      </c>
      <c r="B56" s="120">
        <f t="shared" si="9"/>
        <v>15</v>
      </c>
      <c r="C56" s="121"/>
      <c r="D56" s="111">
        <f t="shared" si="31"/>
        <v>4</v>
      </c>
      <c r="E56" s="37">
        <f t="shared" si="32"/>
        <v>1</v>
      </c>
      <c r="F56" s="75">
        <f t="shared" si="33"/>
        <v>10</v>
      </c>
      <c r="G56" s="122">
        <f t="shared" si="2"/>
        <v>13</v>
      </c>
      <c r="H56" s="123"/>
      <c r="I56" s="124">
        <f t="shared" si="11"/>
        <v>0.8666666666666667</v>
      </c>
      <c r="J56" s="125"/>
      <c r="K56" s="117">
        <f t="shared" si="12"/>
        <v>0</v>
      </c>
      <c r="L56" s="119"/>
      <c r="M56" s="95">
        <f t="shared" si="3"/>
        <v>0</v>
      </c>
      <c r="N56" s="71">
        <f t="shared" si="4"/>
        <v>0</v>
      </c>
      <c r="O56" s="78">
        <f t="shared" si="5"/>
        <v>0</v>
      </c>
      <c r="P56" s="117">
        <f t="shared" si="13"/>
        <v>0</v>
      </c>
      <c r="Q56" s="118"/>
      <c r="R56" s="115">
        <f t="shared" si="14"/>
        <v>0</v>
      </c>
      <c r="S56" s="116"/>
      <c r="T56" s="117">
        <f t="shared" si="15"/>
        <v>15</v>
      </c>
      <c r="U56" s="119"/>
      <c r="V56" s="95">
        <f t="shared" si="6"/>
        <v>4</v>
      </c>
      <c r="W56" s="71">
        <f t="shared" si="7"/>
        <v>1</v>
      </c>
      <c r="X56" s="78">
        <f t="shared" si="8"/>
        <v>10</v>
      </c>
      <c r="Y56" s="117">
        <f t="shared" si="16"/>
        <v>13</v>
      </c>
      <c r="Z56" s="118"/>
      <c r="AA56" s="115">
        <f t="shared" si="17"/>
        <v>0.8666666666666667</v>
      </c>
      <c r="AB56" s="116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</row>
    <row r="57" spans="1:135" ht="12.75">
      <c r="A57" s="104" t="str">
        <f>A24</f>
        <v>Soddu Fabrizio</v>
      </c>
      <c r="B57" s="120">
        <f t="shared" si="9"/>
        <v>9</v>
      </c>
      <c r="C57" s="121"/>
      <c r="D57" s="111">
        <f t="shared" si="31"/>
        <v>6</v>
      </c>
      <c r="E57" s="37">
        <f t="shared" si="32"/>
        <v>0</v>
      </c>
      <c r="F57" s="75">
        <f t="shared" si="33"/>
        <v>3</v>
      </c>
      <c r="G57" s="122">
        <f t="shared" si="2"/>
        <v>18</v>
      </c>
      <c r="H57" s="123"/>
      <c r="I57" s="124">
        <f t="shared" si="11"/>
        <v>2</v>
      </c>
      <c r="J57" s="125"/>
      <c r="K57" s="117">
        <f t="shared" si="12"/>
        <v>6</v>
      </c>
      <c r="L57" s="119"/>
      <c r="M57" s="95">
        <f t="shared" si="3"/>
        <v>4</v>
      </c>
      <c r="N57" s="71">
        <f t="shared" si="4"/>
        <v>0</v>
      </c>
      <c r="O57" s="78">
        <f t="shared" si="5"/>
        <v>2</v>
      </c>
      <c r="P57" s="117">
        <f t="shared" si="13"/>
        <v>12</v>
      </c>
      <c r="Q57" s="118"/>
      <c r="R57" s="115">
        <f t="shared" si="14"/>
        <v>2</v>
      </c>
      <c r="S57" s="116"/>
      <c r="T57" s="117">
        <f t="shared" si="15"/>
        <v>3</v>
      </c>
      <c r="U57" s="119"/>
      <c r="V57" s="95">
        <f t="shared" si="6"/>
        <v>2</v>
      </c>
      <c r="W57" s="71">
        <f t="shared" si="7"/>
        <v>0</v>
      </c>
      <c r="X57" s="78">
        <f t="shared" si="8"/>
        <v>1</v>
      </c>
      <c r="Y57" s="117">
        <f t="shared" si="16"/>
        <v>6</v>
      </c>
      <c r="Z57" s="118"/>
      <c r="AA57" s="115">
        <f t="shared" si="17"/>
        <v>2</v>
      </c>
      <c r="AB57" s="116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</row>
    <row r="58" spans="1:135" ht="12.75">
      <c r="A58" s="104" t="s">
        <v>72</v>
      </c>
      <c r="B58" s="120">
        <f>D58+E58+F58</f>
        <v>1</v>
      </c>
      <c r="C58" s="121"/>
      <c r="D58" s="111">
        <f t="shared" si="31"/>
        <v>1</v>
      </c>
      <c r="E58" s="37">
        <f t="shared" si="32"/>
        <v>0</v>
      </c>
      <c r="F58" s="75">
        <f t="shared" si="33"/>
        <v>0</v>
      </c>
      <c r="G58" s="122">
        <f>D58*3+E58</f>
        <v>3</v>
      </c>
      <c r="H58" s="123"/>
      <c r="I58" s="124">
        <f>IF(B58=0,0,G58/B58)</f>
        <v>3</v>
      </c>
      <c r="J58" s="125"/>
      <c r="K58" s="117">
        <f>M58+N58+O58</f>
        <v>0</v>
      </c>
      <c r="L58" s="119"/>
      <c r="M58" s="95">
        <f t="shared" si="3"/>
        <v>0</v>
      </c>
      <c r="N58" s="71">
        <f t="shared" si="4"/>
        <v>0</v>
      </c>
      <c r="O58" s="78">
        <f t="shared" si="5"/>
        <v>0</v>
      </c>
      <c r="P58" s="117">
        <f>M58*3+N58</f>
        <v>0</v>
      </c>
      <c r="Q58" s="118"/>
      <c r="R58" s="115">
        <f>IF(K58=0,0,P58/K58)</f>
        <v>0</v>
      </c>
      <c r="S58" s="116"/>
      <c r="T58" s="117">
        <f>V58+W58+X58</f>
        <v>1</v>
      </c>
      <c r="U58" s="119"/>
      <c r="V58" s="95">
        <f t="shared" si="6"/>
        <v>1</v>
      </c>
      <c r="W58" s="71">
        <f t="shared" si="7"/>
        <v>0</v>
      </c>
      <c r="X58" s="78">
        <f t="shared" si="8"/>
        <v>0</v>
      </c>
      <c r="Y58" s="117">
        <f>V58*3+W58</f>
        <v>3</v>
      </c>
      <c r="Z58" s="118"/>
      <c r="AA58" s="115">
        <f>IF(T58=0,0,Y58/T58)</f>
        <v>3</v>
      </c>
      <c r="AB58" s="116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</row>
    <row r="59" spans="1:135" ht="12.75">
      <c r="A59" s="104" t="str">
        <f>A26</f>
        <v>Spirito Pietro</v>
      </c>
      <c r="B59" s="120">
        <f t="shared" si="9"/>
        <v>29</v>
      </c>
      <c r="C59" s="121"/>
      <c r="D59" s="111">
        <f t="shared" si="31"/>
        <v>14</v>
      </c>
      <c r="E59" s="37">
        <f t="shared" si="32"/>
        <v>2</v>
      </c>
      <c r="F59" s="75">
        <f t="shared" si="33"/>
        <v>13</v>
      </c>
      <c r="G59" s="122">
        <f t="shared" si="2"/>
        <v>44</v>
      </c>
      <c r="H59" s="123"/>
      <c r="I59" s="124">
        <f t="shared" si="11"/>
        <v>1.5172413793103448</v>
      </c>
      <c r="J59" s="125"/>
      <c r="K59" s="117">
        <f t="shared" si="12"/>
        <v>28</v>
      </c>
      <c r="L59" s="119"/>
      <c r="M59" s="95">
        <f t="shared" si="3"/>
        <v>14</v>
      </c>
      <c r="N59" s="71">
        <f t="shared" si="4"/>
        <v>2</v>
      </c>
      <c r="O59" s="78">
        <f t="shared" si="5"/>
        <v>12</v>
      </c>
      <c r="P59" s="117">
        <f t="shared" si="13"/>
        <v>44</v>
      </c>
      <c r="Q59" s="118"/>
      <c r="R59" s="115">
        <f t="shared" si="14"/>
        <v>1.5714285714285714</v>
      </c>
      <c r="S59" s="116"/>
      <c r="T59" s="117">
        <f t="shared" si="15"/>
        <v>1</v>
      </c>
      <c r="U59" s="119"/>
      <c r="V59" s="95">
        <f t="shared" si="6"/>
        <v>0</v>
      </c>
      <c r="W59" s="71">
        <f t="shared" si="7"/>
        <v>0</v>
      </c>
      <c r="X59" s="78">
        <f t="shared" si="8"/>
        <v>1</v>
      </c>
      <c r="Y59" s="117">
        <f t="shared" si="16"/>
        <v>0</v>
      </c>
      <c r="Z59" s="118"/>
      <c r="AA59" s="115">
        <f t="shared" si="17"/>
        <v>0</v>
      </c>
      <c r="AB59" s="116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</row>
    <row r="60" spans="1:135" ht="12.75">
      <c r="A60" s="104" t="str">
        <f>A27</f>
        <v>Tonci Andrea</v>
      </c>
      <c r="B60" s="120">
        <f t="shared" si="9"/>
        <v>26</v>
      </c>
      <c r="C60" s="121"/>
      <c r="D60" s="111">
        <f t="shared" si="31"/>
        <v>13</v>
      </c>
      <c r="E60" s="37">
        <f t="shared" si="32"/>
        <v>0</v>
      </c>
      <c r="F60" s="75">
        <f t="shared" si="33"/>
        <v>13</v>
      </c>
      <c r="G60" s="122">
        <f t="shared" si="2"/>
        <v>39</v>
      </c>
      <c r="H60" s="123"/>
      <c r="I60" s="124">
        <f t="shared" si="11"/>
        <v>1.5</v>
      </c>
      <c r="J60" s="125"/>
      <c r="K60" s="117">
        <f t="shared" si="12"/>
        <v>0</v>
      </c>
      <c r="L60" s="119"/>
      <c r="M60" s="95">
        <f t="shared" si="3"/>
        <v>0</v>
      </c>
      <c r="N60" s="71">
        <f t="shared" si="4"/>
        <v>0</v>
      </c>
      <c r="O60" s="78">
        <f t="shared" si="5"/>
        <v>0</v>
      </c>
      <c r="P60" s="117">
        <f t="shared" si="13"/>
        <v>0</v>
      </c>
      <c r="Q60" s="118"/>
      <c r="R60" s="115">
        <f t="shared" si="14"/>
        <v>0</v>
      </c>
      <c r="S60" s="116"/>
      <c r="T60" s="117">
        <f t="shared" si="15"/>
        <v>26</v>
      </c>
      <c r="U60" s="119"/>
      <c r="V60" s="95">
        <f t="shared" si="6"/>
        <v>13</v>
      </c>
      <c r="W60" s="71">
        <f t="shared" si="7"/>
        <v>0</v>
      </c>
      <c r="X60" s="78">
        <f t="shared" si="8"/>
        <v>13</v>
      </c>
      <c r="Y60" s="117">
        <f t="shared" si="16"/>
        <v>39</v>
      </c>
      <c r="Z60" s="118"/>
      <c r="AA60" s="115">
        <f t="shared" si="17"/>
        <v>1.5</v>
      </c>
      <c r="AB60" s="116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</row>
    <row r="61" spans="1:135" ht="12.75">
      <c r="A61" s="108" t="str">
        <f>A28</f>
        <v>Tonci Fabio</v>
      </c>
      <c r="B61" s="120">
        <f t="shared" si="9"/>
        <v>17</v>
      </c>
      <c r="C61" s="121"/>
      <c r="D61" s="111">
        <f t="shared" si="31"/>
        <v>12</v>
      </c>
      <c r="E61" s="37">
        <f t="shared" si="32"/>
        <v>1</v>
      </c>
      <c r="F61" s="75">
        <f t="shared" si="33"/>
        <v>4</v>
      </c>
      <c r="G61" s="122">
        <f t="shared" si="2"/>
        <v>37</v>
      </c>
      <c r="H61" s="123"/>
      <c r="I61" s="124">
        <f t="shared" si="11"/>
        <v>2.176470588235294</v>
      </c>
      <c r="J61" s="125"/>
      <c r="K61" s="117">
        <f t="shared" si="12"/>
        <v>1</v>
      </c>
      <c r="L61" s="119"/>
      <c r="M61" s="95">
        <f t="shared" si="3"/>
        <v>1</v>
      </c>
      <c r="N61" s="71">
        <f t="shared" si="4"/>
        <v>0</v>
      </c>
      <c r="O61" s="78">
        <f t="shared" si="5"/>
        <v>0</v>
      </c>
      <c r="P61" s="117">
        <f t="shared" si="13"/>
        <v>3</v>
      </c>
      <c r="Q61" s="118"/>
      <c r="R61" s="115">
        <f t="shared" si="14"/>
        <v>3</v>
      </c>
      <c r="S61" s="116"/>
      <c r="T61" s="117">
        <f t="shared" si="15"/>
        <v>16</v>
      </c>
      <c r="U61" s="119"/>
      <c r="V61" s="95">
        <f t="shared" si="6"/>
        <v>11</v>
      </c>
      <c r="W61" s="71">
        <f t="shared" si="7"/>
        <v>1</v>
      </c>
      <c r="X61" s="78">
        <f t="shared" si="8"/>
        <v>4</v>
      </c>
      <c r="Y61" s="117">
        <f t="shared" si="16"/>
        <v>34</v>
      </c>
      <c r="Z61" s="118"/>
      <c r="AA61" s="115">
        <f t="shared" si="17"/>
        <v>2.125</v>
      </c>
      <c r="AB61" s="116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</row>
    <row r="62" spans="1:135" ht="13.5" thickBot="1">
      <c r="A62" s="105" t="str">
        <f>A29</f>
        <v>Vita Giovanni</v>
      </c>
      <c r="B62" s="155">
        <f t="shared" si="9"/>
        <v>11</v>
      </c>
      <c r="C62" s="156"/>
      <c r="D62" s="113">
        <f t="shared" si="31"/>
        <v>5</v>
      </c>
      <c r="E62" s="43">
        <f t="shared" si="32"/>
        <v>1</v>
      </c>
      <c r="F62" s="76">
        <f t="shared" si="33"/>
        <v>5</v>
      </c>
      <c r="G62" s="157">
        <f t="shared" si="2"/>
        <v>16</v>
      </c>
      <c r="H62" s="158"/>
      <c r="I62" s="159">
        <f t="shared" si="11"/>
        <v>1.4545454545454546</v>
      </c>
      <c r="J62" s="160"/>
      <c r="K62" s="131">
        <f t="shared" si="12"/>
        <v>4</v>
      </c>
      <c r="L62" s="139"/>
      <c r="M62" s="96">
        <f t="shared" si="3"/>
        <v>3</v>
      </c>
      <c r="N62" s="72">
        <f t="shared" si="4"/>
        <v>0</v>
      </c>
      <c r="O62" s="79">
        <f t="shared" si="5"/>
        <v>1</v>
      </c>
      <c r="P62" s="131">
        <f t="shared" si="13"/>
        <v>9</v>
      </c>
      <c r="Q62" s="132"/>
      <c r="R62" s="114">
        <f t="shared" si="14"/>
        <v>2.25</v>
      </c>
      <c r="S62" s="126"/>
      <c r="T62" s="131">
        <f t="shared" si="15"/>
        <v>7</v>
      </c>
      <c r="U62" s="139"/>
      <c r="V62" s="96">
        <f t="shared" si="6"/>
        <v>2</v>
      </c>
      <c r="W62" s="72">
        <f t="shared" si="7"/>
        <v>1</v>
      </c>
      <c r="X62" s="79">
        <f t="shared" si="8"/>
        <v>4</v>
      </c>
      <c r="Y62" s="131">
        <f t="shared" si="16"/>
        <v>7</v>
      </c>
      <c r="Z62" s="132"/>
      <c r="AA62" s="141">
        <f t="shared" si="17"/>
        <v>1</v>
      </c>
      <c r="AB62" s="142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</row>
    <row r="63" ht="13.5" thickBot="1"/>
    <row r="64" spans="1:12" ht="12.75">
      <c r="A64" s="56"/>
      <c r="B64" s="59"/>
      <c r="C64" s="80"/>
      <c r="D64" s="60"/>
      <c r="E64" s="60"/>
      <c r="F64" s="60"/>
      <c r="G64" s="60"/>
      <c r="H64" s="60"/>
      <c r="I64" s="60"/>
      <c r="J64" s="60"/>
      <c r="K64" s="60"/>
      <c r="L64" s="61"/>
    </row>
    <row r="65" spans="1:12" ht="12.75">
      <c r="A65" s="56"/>
      <c r="B65" s="62"/>
      <c r="C65" s="57" t="s">
        <v>47</v>
      </c>
      <c r="D65" s="57"/>
      <c r="E65" s="57"/>
      <c r="F65" s="58"/>
      <c r="G65" s="57"/>
      <c r="H65" s="57" t="s">
        <v>50</v>
      </c>
      <c r="I65" s="57"/>
      <c r="J65" s="57"/>
      <c r="K65" s="58"/>
      <c r="L65" s="67"/>
    </row>
    <row r="66" spans="2:12" ht="12.75">
      <c r="B66" s="62"/>
      <c r="C66" s="57" t="s">
        <v>46</v>
      </c>
      <c r="D66" s="57"/>
      <c r="E66" s="57"/>
      <c r="F66" s="58"/>
      <c r="G66" s="57"/>
      <c r="H66" s="57" t="s">
        <v>49</v>
      </c>
      <c r="I66" s="57"/>
      <c r="J66" s="57"/>
      <c r="K66" s="58"/>
      <c r="L66" s="67"/>
    </row>
    <row r="67" spans="2:12" ht="12.75">
      <c r="B67" s="62"/>
      <c r="C67" s="57" t="s">
        <v>45</v>
      </c>
      <c r="D67" s="57"/>
      <c r="E67" s="57"/>
      <c r="F67" s="58"/>
      <c r="G67" s="57"/>
      <c r="H67" s="57" t="s">
        <v>48</v>
      </c>
      <c r="I67" s="57"/>
      <c r="J67" s="57"/>
      <c r="K67" s="58"/>
      <c r="L67" s="67"/>
    </row>
    <row r="68" spans="2:12" ht="13.5" thickBot="1">
      <c r="B68" s="63"/>
      <c r="C68" s="81"/>
      <c r="D68" s="64"/>
      <c r="E68" s="65"/>
      <c r="F68" s="65"/>
      <c r="G68" s="65"/>
      <c r="H68" s="65"/>
      <c r="I68" s="65"/>
      <c r="J68" s="65"/>
      <c r="K68" s="65"/>
      <c r="L68" s="66"/>
    </row>
  </sheetData>
  <mergeCells count="261">
    <mergeCell ref="AA42:AB42"/>
    <mergeCell ref="P42:Q42"/>
    <mergeCell ref="R42:S42"/>
    <mergeCell ref="T42:U42"/>
    <mergeCell ref="Y42:Z42"/>
    <mergeCell ref="AA36:AB36"/>
    <mergeCell ref="B41:C41"/>
    <mergeCell ref="G41:H41"/>
    <mergeCell ref="I41:J41"/>
    <mergeCell ref="K41:L41"/>
    <mergeCell ref="P41:Q41"/>
    <mergeCell ref="R41:S41"/>
    <mergeCell ref="T41:U41"/>
    <mergeCell ref="Y41:Z41"/>
    <mergeCell ref="AA41:AB41"/>
    <mergeCell ref="P36:Q36"/>
    <mergeCell ref="R36:S36"/>
    <mergeCell ref="T36:U36"/>
    <mergeCell ref="Y36:Z36"/>
    <mergeCell ref="B36:C36"/>
    <mergeCell ref="G36:H36"/>
    <mergeCell ref="I36:J36"/>
    <mergeCell ref="K36:L36"/>
    <mergeCell ref="B40:C40"/>
    <mergeCell ref="R49:S49"/>
    <mergeCell ref="T49:U49"/>
    <mergeCell ref="Y49:Z49"/>
    <mergeCell ref="B42:C42"/>
    <mergeCell ref="G42:H42"/>
    <mergeCell ref="I42:J42"/>
    <mergeCell ref="K42:L42"/>
    <mergeCell ref="B44:C44"/>
    <mergeCell ref="G44:H44"/>
    <mergeCell ref="G49:H49"/>
    <mergeCell ref="K49:L49"/>
    <mergeCell ref="AA49:AB49"/>
    <mergeCell ref="G53:H53"/>
    <mergeCell ref="I53:J53"/>
    <mergeCell ref="K53:L53"/>
    <mergeCell ref="R53:S53"/>
    <mergeCell ref="B62:C62"/>
    <mergeCell ref="G62:H62"/>
    <mergeCell ref="I62:J62"/>
    <mergeCell ref="AA47:AB47"/>
    <mergeCell ref="Y47:Z47"/>
    <mergeCell ref="T47:U47"/>
    <mergeCell ref="R47:S47"/>
    <mergeCell ref="Y53:Z53"/>
    <mergeCell ref="AA53:AB53"/>
    <mergeCell ref="B49:C49"/>
    <mergeCell ref="B60:C60"/>
    <mergeCell ref="G60:H60"/>
    <mergeCell ref="I60:J60"/>
    <mergeCell ref="B61:C61"/>
    <mergeCell ref="G61:H61"/>
    <mergeCell ref="I61:J61"/>
    <mergeCell ref="B57:C57"/>
    <mergeCell ref="G57:H57"/>
    <mergeCell ref="I57:J57"/>
    <mergeCell ref="B59:C59"/>
    <mergeCell ref="G59:H59"/>
    <mergeCell ref="I59:J59"/>
    <mergeCell ref="B53:C53"/>
    <mergeCell ref="B56:C56"/>
    <mergeCell ref="G56:H56"/>
    <mergeCell ref="I56:J56"/>
    <mergeCell ref="B46:C46"/>
    <mergeCell ref="G46:H46"/>
    <mergeCell ref="I46:J46"/>
    <mergeCell ref="B55:C55"/>
    <mergeCell ref="G55:H55"/>
    <mergeCell ref="I55:J55"/>
    <mergeCell ref="B47:C47"/>
    <mergeCell ref="B51:C51"/>
    <mergeCell ref="B52:C52"/>
    <mergeCell ref="G51:H51"/>
    <mergeCell ref="Y34:Z34"/>
    <mergeCell ref="Y35:Z35"/>
    <mergeCell ref="Y37:Z37"/>
    <mergeCell ref="Y38:Z38"/>
    <mergeCell ref="Y39:Z39"/>
    <mergeCell ref="Y43:Z43"/>
    <mergeCell ref="Y44:Z44"/>
    <mergeCell ref="Y46:Z46"/>
    <mergeCell ref="Y55:Z55"/>
    <mergeCell ref="Y56:Z56"/>
    <mergeCell ref="Y57:Z57"/>
    <mergeCell ref="Y59:Z59"/>
    <mergeCell ref="Y60:Z60"/>
    <mergeCell ref="Y61:Z61"/>
    <mergeCell ref="Y62:Z62"/>
    <mergeCell ref="B38:C38"/>
    <mergeCell ref="G38:H38"/>
    <mergeCell ref="I38:J38"/>
    <mergeCell ref="B39:C39"/>
    <mergeCell ref="G39:H39"/>
    <mergeCell ref="I39:J39"/>
    <mergeCell ref="B43:C43"/>
    <mergeCell ref="AA62:AB62"/>
    <mergeCell ref="B34:C34"/>
    <mergeCell ref="G34:H34"/>
    <mergeCell ref="I34:J34"/>
    <mergeCell ref="B35:C35"/>
    <mergeCell ref="G35:H35"/>
    <mergeCell ref="I35:J35"/>
    <mergeCell ref="B37:C37"/>
    <mergeCell ref="G37:H37"/>
    <mergeCell ref="I37:J37"/>
    <mergeCell ref="K34:L34"/>
    <mergeCell ref="K35:L35"/>
    <mergeCell ref="K37:L37"/>
    <mergeCell ref="K38:L38"/>
    <mergeCell ref="K39:L39"/>
    <mergeCell ref="K43:L43"/>
    <mergeCell ref="K44:L44"/>
    <mergeCell ref="K46:L46"/>
    <mergeCell ref="K55:L55"/>
    <mergeCell ref="K56:L56"/>
    <mergeCell ref="K57:L57"/>
    <mergeCell ref="K59:L59"/>
    <mergeCell ref="K60:L60"/>
    <mergeCell ref="K61:L61"/>
    <mergeCell ref="K62:L62"/>
    <mergeCell ref="AA46:AB46"/>
    <mergeCell ref="AA55:AB55"/>
    <mergeCell ref="AA56:AB56"/>
    <mergeCell ref="AA57:AB57"/>
    <mergeCell ref="AA59:AB59"/>
    <mergeCell ref="AA60:AB60"/>
    <mergeCell ref="AA61:AB61"/>
    <mergeCell ref="T46:U46"/>
    <mergeCell ref="T55:U55"/>
    <mergeCell ref="T56:U56"/>
    <mergeCell ref="T57:U57"/>
    <mergeCell ref="T53:U53"/>
    <mergeCell ref="T59:U59"/>
    <mergeCell ref="T60:U60"/>
    <mergeCell ref="T61:U61"/>
    <mergeCell ref="T62:U62"/>
    <mergeCell ref="T34:U34"/>
    <mergeCell ref="T35:U35"/>
    <mergeCell ref="T37:U37"/>
    <mergeCell ref="T38:U38"/>
    <mergeCell ref="T39:U39"/>
    <mergeCell ref="T43:U43"/>
    <mergeCell ref="T44:U44"/>
    <mergeCell ref="P34:Q34"/>
    <mergeCell ref="P35:Q35"/>
    <mergeCell ref="P37:Q37"/>
    <mergeCell ref="P38:Q38"/>
    <mergeCell ref="P39:Q39"/>
    <mergeCell ref="P43:Q43"/>
    <mergeCell ref="P44:Q44"/>
    <mergeCell ref="P46:Q46"/>
    <mergeCell ref="P55:Q55"/>
    <mergeCell ref="P56:Q56"/>
    <mergeCell ref="P57:Q57"/>
    <mergeCell ref="P47:Q47"/>
    <mergeCell ref="P51:Q51"/>
    <mergeCell ref="P52:Q52"/>
    <mergeCell ref="P53:Q53"/>
    <mergeCell ref="P48:Q48"/>
    <mergeCell ref="P49:Q49"/>
    <mergeCell ref="P59:Q59"/>
    <mergeCell ref="P60:Q60"/>
    <mergeCell ref="P61:Q61"/>
    <mergeCell ref="P62:Q62"/>
    <mergeCell ref="R34:S34"/>
    <mergeCell ref="R35:S35"/>
    <mergeCell ref="R37:S37"/>
    <mergeCell ref="R38:S38"/>
    <mergeCell ref="R39:S39"/>
    <mergeCell ref="R43:S43"/>
    <mergeCell ref="R44:S44"/>
    <mergeCell ref="R46:S46"/>
    <mergeCell ref="R55:S55"/>
    <mergeCell ref="R56:S56"/>
    <mergeCell ref="R57:S57"/>
    <mergeCell ref="R59:S59"/>
    <mergeCell ref="R60:S60"/>
    <mergeCell ref="R61:S61"/>
    <mergeCell ref="R62:S62"/>
    <mergeCell ref="AA34:AB34"/>
    <mergeCell ref="AA35:AB35"/>
    <mergeCell ref="AA37:AB37"/>
    <mergeCell ref="AA38:AB38"/>
    <mergeCell ref="AA39:AB39"/>
    <mergeCell ref="AA43:AB43"/>
    <mergeCell ref="AA44:AB44"/>
    <mergeCell ref="G52:H52"/>
    <mergeCell ref="I51:J51"/>
    <mergeCell ref="I52:J52"/>
    <mergeCell ref="K51:L51"/>
    <mergeCell ref="K52:L52"/>
    <mergeCell ref="R51:S51"/>
    <mergeCell ref="T51:U51"/>
    <mergeCell ref="R52:S52"/>
    <mergeCell ref="T52:U52"/>
    <mergeCell ref="Y51:Z51"/>
    <mergeCell ref="Y52:Z52"/>
    <mergeCell ref="AA51:AB51"/>
    <mergeCell ref="AA52:AB52"/>
    <mergeCell ref="B48:C48"/>
    <mergeCell ref="G48:H48"/>
    <mergeCell ref="I48:J48"/>
    <mergeCell ref="K48:L48"/>
    <mergeCell ref="R48:S48"/>
    <mergeCell ref="T48:U48"/>
    <mergeCell ref="Y48:Z48"/>
    <mergeCell ref="AA48:AB48"/>
    <mergeCell ref="G40:H40"/>
    <mergeCell ref="G50:H50"/>
    <mergeCell ref="I40:J40"/>
    <mergeCell ref="K40:L40"/>
    <mergeCell ref="G43:H43"/>
    <mergeCell ref="I43:J43"/>
    <mergeCell ref="K47:L47"/>
    <mergeCell ref="I44:J44"/>
    <mergeCell ref="I47:J47"/>
    <mergeCell ref="G47:H47"/>
    <mergeCell ref="P40:Q40"/>
    <mergeCell ref="R40:S40"/>
    <mergeCell ref="T40:U40"/>
    <mergeCell ref="Y40:Z40"/>
    <mergeCell ref="B50:C50"/>
    <mergeCell ref="AA40:AB40"/>
    <mergeCell ref="I49:J49"/>
    <mergeCell ref="I50:J50"/>
    <mergeCell ref="K50:L50"/>
    <mergeCell ref="P50:Q50"/>
    <mergeCell ref="R50:S50"/>
    <mergeCell ref="T50:U50"/>
    <mergeCell ref="Y50:Z50"/>
    <mergeCell ref="AA50:AB50"/>
    <mergeCell ref="B58:C58"/>
    <mergeCell ref="G58:H58"/>
    <mergeCell ref="I58:J58"/>
    <mergeCell ref="K58:L58"/>
    <mergeCell ref="P58:Q58"/>
    <mergeCell ref="R58:S58"/>
    <mergeCell ref="T58:U58"/>
    <mergeCell ref="Y58:Z58"/>
    <mergeCell ref="AA58:AB58"/>
    <mergeCell ref="B45:C45"/>
    <mergeCell ref="G45:H45"/>
    <mergeCell ref="I45:J45"/>
    <mergeCell ref="K45:L45"/>
    <mergeCell ref="P45:Q45"/>
    <mergeCell ref="R45:S45"/>
    <mergeCell ref="T45:U45"/>
    <mergeCell ref="Y45:Z45"/>
    <mergeCell ref="AA45:AB45"/>
    <mergeCell ref="B54:C54"/>
    <mergeCell ref="G54:H54"/>
    <mergeCell ref="I54:J54"/>
    <mergeCell ref="K54:L54"/>
    <mergeCell ref="AA54:AB54"/>
    <mergeCell ref="P54:Q54"/>
    <mergeCell ref="R54:S54"/>
    <mergeCell ref="T54:U54"/>
    <mergeCell ref="Y54:Z54"/>
  </mergeCells>
  <printOptions/>
  <pageMargins left="0.2" right="0.21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ROBYNOTEBOOK</cp:lastModifiedBy>
  <cp:lastPrinted>2006-04-14T10:49:45Z</cp:lastPrinted>
  <dcterms:created xsi:type="dcterms:W3CDTF">2005-02-25T14:42:24Z</dcterms:created>
  <dcterms:modified xsi:type="dcterms:W3CDTF">2006-07-28T18:48:05Z</dcterms:modified>
  <cp:category/>
  <cp:version/>
  <cp:contentType/>
  <cp:contentStatus/>
</cp:coreProperties>
</file>